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96" windowWidth="20232" windowHeight="7932"/>
  </bookViews>
  <sheets>
    <sheet name="Приложение 1" sheetId="1" r:id="rId1"/>
  </sheets>
  <definedNames>
    <definedName name="_xlnm.Print_Titles" localSheetId="0">'Приложение 1'!$5:$7</definedName>
  </definedNames>
  <calcPr calcId="145621" iterate="1"/>
</workbook>
</file>

<file path=xl/calcChain.xml><?xml version="1.0" encoding="utf-8"?>
<calcChain xmlns="http://schemas.openxmlformats.org/spreadsheetml/2006/main">
  <c r="G138" i="1" l="1"/>
  <c r="J113" i="1" l="1"/>
  <c r="L102" i="1"/>
  <c r="J102" i="1"/>
  <c r="J91" i="1"/>
  <c r="J84" i="1"/>
  <c r="F98" i="1"/>
  <c r="I78" i="1"/>
  <c r="J77" i="1"/>
  <c r="J79" i="1"/>
  <c r="J80" i="1"/>
  <c r="J81" i="1"/>
  <c r="F105" i="1"/>
  <c r="C76" i="1"/>
  <c r="H44" i="1" l="1"/>
  <c r="J44" i="1"/>
  <c r="H51" i="1" l="1"/>
  <c r="L50" i="1"/>
  <c r="J50" i="1"/>
  <c r="H50" i="1"/>
  <c r="G50" i="1"/>
  <c r="L47" i="1"/>
  <c r="J47" i="1"/>
  <c r="H47" i="1"/>
  <c r="L46" i="1"/>
  <c r="J46" i="1"/>
  <c r="H46" i="1"/>
  <c r="G46" i="1"/>
  <c r="L45" i="1"/>
  <c r="J45" i="1"/>
  <c r="H45" i="1"/>
  <c r="G45" i="1"/>
  <c r="L44" i="1"/>
  <c r="G44" i="1"/>
  <c r="L43" i="1"/>
  <c r="J43" i="1"/>
  <c r="H43" i="1"/>
  <c r="G43" i="1"/>
  <c r="L41" i="1"/>
  <c r="J41" i="1"/>
  <c r="H41" i="1"/>
  <c r="G41" i="1"/>
  <c r="L39" i="1"/>
  <c r="J39" i="1"/>
  <c r="H39" i="1"/>
  <c r="G39" i="1"/>
  <c r="L37" i="1"/>
  <c r="J37" i="1"/>
  <c r="H37" i="1"/>
  <c r="G37" i="1"/>
  <c r="H36" i="1"/>
  <c r="G36" i="1"/>
  <c r="L34" i="1"/>
  <c r="J34" i="1"/>
  <c r="H34" i="1"/>
  <c r="G34" i="1"/>
  <c r="L32" i="1"/>
  <c r="J32" i="1"/>
  <c r="H32" i="1"/>
  <c r="G32" i="1"/>
  <c r="H31" i="1"/>
  <c r="L30" i="1"/>
  <c r="J30" i="1"/>
  <c r="H30" i="1"/>
  <c r="G30" i="1"/>
  <c r="H29" i="1"/>
  <c r="L26" i="1"/>
  <c r="J26" i="1"/>
  <c r="H26" i="1"/>
  <c r="G26" i="1"/>
  <c r="L25" i="1"/>
  <c r="J25" i="1"/>
  <c r="H25" i="1"/>
  <c r="G25" i="1"/>
  <c r="C48" i="1"/>
  <c r="K42" i="1"/>
  <c r="I42" i="1"/>
  <c r="F42" i="1"/>
  <c r="D42" i="1"/>
  <c r="C42" i="1"/>
  <c r="E42" i="1"/>
  <c r="K48" i="1"/>
  <c r="I48" i="1"/>
  <c r="D48" i="1"/>
  <c r="E48" i="1"/>
  <c r="F48" i="1"/>
  <c r="K38" i="1"/>
  <c r="I38" i="1"/>
  <c r="D38" i="1"/>
  <c r="E38" i="1"/>
  <c r="F38" i="1"/>
  <c r="C38" i="1"/>
  <c r="K35" i="1"/>
  <c r="I35" i="1"/>
  <c r="D35" i="1"/>
  <c r="E35" i="1"/>
  <c r="F35" i="1"/>
  <c r="C35" i="1"/>
  <c r="K33" i="1"/>
  <c r="I33" i="1"/>
  <c r="D33" i="1"/>
  <c r="E33" i="1"/>
  <c r="F33" i="1"/>
  <c r="C33" i="1"/>
  <c r="K28" i="1"/>
  <c r="I28" i="1"/>
  <c r="I27" i="1" s="1"/>
  <c r="D28" i="1"/>
  <c r="E28" i="1"/>
  <c r="F28" i="1"/>
  <c r="F27" i="1" s="1"/>
  <c r="C28" i="1"/>
  <c r="K24" i="1"/>
  <c r="I24" i="1"/>
  <c r="F24" i="1"/>
  <c r="D24" i="1"/>
  <c r="E24" i="1"/>
  <c r="C24" i="1"/>
  <c r="K27" i="1" l="1"/>
  <c r="K53" i="1"/>
  <c r="I53" i="1"/>
  <c r="F53" i="1"/>
  <c r="E53" i="1"/>
  <c r="C53" i="1"/>
  <c r="C52" i="1" s="1"/>
  <c r="C15" i="1" l="1"/>
  <c r="D137" i="1"/>
  <c r="D134" i="1"/>
  <c r="D124" i="1"/>
  <c r="D121" i="1"/>
  <c r="D116" i="1"/>
  <c r="D111" i="1"/>
  <c r="D108" i="1"/>
  <c r="D105" i="1"/>
  <c r="D98" i="1"/>
  <c r="D95" i="1"/>
  <c r="D90" i="1"/>
  <c r="D82" i="1"/>
  <c r="D78" i="1"/>
  <c r="D76" i="1"/>
  <c r="D67" i="1"/>
  <c r="D53" i="1"/>
  <c r="D52" i="1" s="1"/>
  <c r="D27" i="1"/>
  <c r="D20" i="1"/>
  <c r="D15" i="1"/>
  <c r="D13" i="1"/>
  <c r="D11" i="1"/>
  <c r="D9" i="1" l="1"/>
  <c r="D65" i="1" s="1"/>
  <c r="D128" i="1"/>
  <c r="D126" i="1"/>
  <c r="D10" i="1"/>
  <c r="D127" i="1" l="1"/>
  <c r="H68" i="1"/>
  <c r="G68" i="1"/>
  <c r="J68" i="1"/>
  <c r="L68" i="1"/>
  <c r="J114" i="1" l="1"/>
  <c r="K124" i="1"/>
  <c r="K121" i="1"/>
  <c r="K116" i="1"/>
  <c r="K111" i="1"/>
  <c r="K108" i="1"/>
  <c r="K105" i="1"/>
  <c r="K98" i="1"/>
  <c r="K95" i="1"/>
  <c r="K90" i="1"/>
  <c r="K82" i="1"/>
  <c r="K78" i="1"/>
  <c r="K76" i="1"/>
  <c r="K67" i="1"/>
  <c r="F90" i="1"/>
  <c r="F95" i="1"/>
  <c r="F108" i="1"/>
  <c r="E108" i="1"/>
  <c r="F111" i="1"/>
  <c r="F116" i="1"/>
  <c r="F124" i="1"/>
  <c r="F121" i="1"/>
  <c r="I124" i="1"/>
  <c r="I121" i="1"/>
  <c r="I116" i="1"/>
  <c r="I111" i="1"/>
  <c r="I108" i="1"/>
  <c r="I105" i="1"/>
  <c r="I98" i="1"/>
  <c r="I95" i="1"/>
  <c r="I90" i="1"/>
  <c r="J90" i="1" s="1"/>
  <c r="I82" i="1"/>
  <c r="I76" i="1"/>
  <c r="I67" i="1"/>
  <c r="C67" i="1" l="1"/>
  <c r="E67" i="1"/>
  <c r="F67" i="1"/>
  <c r="J67" i="1" s="1"/>
  <c r="L67" i="1"/>
  <c r="G69" i="1"/>
  <c r="H69" i="1"/>
  <c r="J69" i="1"/>
  <c r="L69" i="1"/>
  <c r="G70" i="1"/>
  <c r="H70" i="1"/>
  <c r="J70" i="1"/>
  <c r="L70" i="1"/>
  <c r="G71" i="1"/>
  <c r="H71" i="1"/>
  <c r="J71" i="1"/>
  <c r="L71" i="1"/>
  <c r="G72" i="1"/>
  <c r="H72" i="1"/>
  <c r="J72" i="1"/>
  <c r="L72" i="1"/>
  <c r="G74" i="1"/>
  <c r="H74" i="1"/>
  <c r="J74" i="1"/>
  <c r="L74" i="1"/>
  <c r="G75" i="1"/>
  <c r="H75" i="1"/>
  <c r="J75" i="1"/>
  <c r="L75" i="1"/>
  <c r="E76" i="1"/>
  <c r="F76" i="1"/>
  <c r="J76" i="1" s="1"/>
  <c r="L76" i="1"/>
  <c r="G77" i="1"/>
  <c r="H77" i="1"/>
  <c r="L77" i="1"/>
  <c r="C78" i="1"/>
  <c r="E78" i="1"/>
  <c r="F78" i="1"/>
  <c r="G79" i="1"/>
  <c r="H79" i="1"/>
  <c r="L79" i="1"/>
  <c r="G80" i="1"/>
  <c r="H80" i="1"/>
  <c r="L80" i="1"/>
  <c r="G81" i="1"/>
  <c r="H81" i="1"/>
  <c r="L81" i="1"/>
  <c r="C82" i="1"/>
  <c r="E82" i="1"/>
  <c r="F82" i="1"/>
  <c r="L82" i="1"/>
  <c r="G83" i="1"/>
  <c r="H83" i="1"/>
  <c r="J83" i="1"/>
  <c r="L83" i="1"/>
  <c r="G84" i="1"/>
  <c r="H84" i="1"/>
  <c r="L84" i="1"/>
  <c r="G85" i="1"/>
  <c r="H85" i="1"/>
  <c r="J85" i="1"/>
  <c r="L85" i="1"/>
  <c r="G86" i="1"/>
  <c r="H86" i="1"/>
  <c r="J86" i="1"/>
  <c r="L86" i="1"/>
  <c r="G87" i="1"/>
  <c r="H87" i="1"/>
  <c r="J87" i="1"/>
  <c r="L87" i="1"/>
  <c r="G88" i="1"/>
  <c r="H88" i="1"/>
  <c r="J88" i="1"/>
  <c r="L88" i="1"/>
  <c r="G89" i="1"/>
  <c r="H89" i="1"/>
  <c r="J89" i="1"/>
  <c r="L89" i="1"/>
  <c r="C90" i="1"/>
  <c r="E90" i="1"/>
  <c r="H90" i="1" s="1"/>
  <c r="G91" i="1"/>
  <c r="H91" i="1"/>
  <c r="L91" i="1"/>
  <c r="G92" i="1"/>
  <c r="H92" i="1"/>
  <c r="J92" i="1"/>
  <c r="L92" i="1"/>
  <c r="G93" i="1"/>
  <c r="H93" i="1"/>
  <c r="J93" i="1"/>
  <c r="L93" i="1"/>
  <c r="G94" i="1"/>
  <c r="H94" i="1"/>
  <c r="J94" i="1"/>
  <c r="L94" i="1"/>
  <c r="C95" i="1"/>
  <c r="G95" i="1"/>
  <c r="E95" i="1"/>
  <c r="H95" i="1" s="1"/>
  <c r="G96" i="1"/>
  <c r="H96" i="1"/>
  <c r="J96" i="1"/>
  <c r="L96" i="1"/>
  <c r="G97" i="1"/>
  <c r="H97" i="1"/>
  <c r="J97" i="1"/>
  <c r="L97" i="1"/>
  <c r="C98" i="1"/>
  <c r="E98" i="1"/>
  <c r="G99" i="1"/>
  <c r="H99" i="1"/>
  <c r="J99" i="1"/>
  <c r="L99" i="1"/>
  <c r="G100" i="1"/>
  <c r="H100" i="1"/>
  <c r="J100" i="1"/>
  <c r="L100" i="1"/>
  <c r="G101" i="1"/>
  <c r="H101" i="1"/>
  <c r="J101" i="1"/>
  <c r="L101" i="1"/>
  <c r="G103" i="1"/>
  <c r="H103" i="1"/>
  <c r="J103" i="1"/>
  <c r="L103" i="1"/>
  <c r="G104" i="1"/>
  <c r="H104" i="1"/>
  <c r="J104" i="1"/>
  <c r="L104" i="1"/>
  <c r="C105" i="1"/>
  <c r="G105" i="1"/>
  <c r="E105" i="1"/>
  <c r="H105" i="1" s="1"/>
  <c r="G106" i="1"/>
  <c r="H106" i="1"/>
  <c r="J106" i="1"/>
  <c r="L106" i="1"/>
  <c r="G107" i="1"/>
  <c r="H107" i="1"/>
  <c r="J107" i="1"/>
  <c r="L107" i="1"/>
  <c r="C108" i="1"/>
  <c r="G108" i="1"/>
  <c r="J108" i="1"/>
  <c r="J109" i="1"/>
  <c r="G110" i="1"/>
  <c r="H110" i="1"/>
  <c r="J110" i="1"/>
  <c r="L110" i="1"/>
  <c r="C111" i="1"/>
  <c r="E111" i="1"/>
  <c r="G111" i="1"/>
  <c r="J111" i="1"/>
  <c r="G112" i="1"/>
  <c r="H112" i="1"/>
  <c r="J112" i="1"/>
  <c r="L112" i="1"/>
  <c r="G113" i="1"/>
  <c r="H113" i="1"/>
  <c r="L113" i="1"/>
  <c r="G114" i="1"/>
  <c r="H114" i="1"/>
  <c r="L114" i="1"/>
  <c r="C116" i="1"/>
  <c r="G116" i="1"/>
  <c r="E116" i="1"/>
  <c r="H116" i="1" s="1"/>
  <c r="L116" i="1"/>
  <c r="G117" i="1"/>
  <c r="H117" i="1"/>
  <c r="J117" i="1"/>
  <c r="L117" i="1"/>
  <c r="G118" i="1"/>
  <c r="H118" i="1"/>
  <c r="J118" i="1"/>
  <c r="L118" i="1"/>
  <c r="G119" i="1"/>
  <c r="H119" i="1"/>
  <c r="J119" i="1"/>
  <c r="L119" i="1"/>
  <c r="G120" i="1"/>
  <c r="H120" i="1"/>
  <c r="J120" i="1"/>
  <c r="L120" i="1"/>
  <c r="C121" i="1"/>
  <c r="G121" i="1"/>
  <c r="E121" i="1"/>
  <c r="G122" i="1"/>
  <c r="H122" i="1"/>
  <c r="J122" i="1"/>
  <c r="L122" i="1"/>
  <c r="G123" i="1"/>
  <c r="H123" i="1"/>
  <c r="C124" i="1"/>
  <c r="E124" i="1"/>
  <c r="L124" i="1"/>
  <c r="G125" i="1"/>
  <c r="H125" i="1"/>
  <c r="J125" i="1"/>
  <c r="L125" i="1"/>
  <c r="G76" i="1" l="1"/>
  <c r="H82" i="1"/>
  <c r="H124" i="1"/>
  <c r="G98" i="1"/>
  <c r="H78" i="1"/>
  <c r="J78" i="1"/>
  <c r="G124" i="1"/>
  <c r="H121" i="1"/>
  <c r="J121" i="1"/>
  <c r="H111" i="1"/>
  <c r="H108" i="1"/>
  <c r="L105" i="1"/>
  <c r="J105" i="1"/>
  <c r="I126" i="1"/>
  <c r="H98" i="1"/>
  <c r="J98" i="1"/>
  <c r="L95" i="1"/>
  <c r="J95" i="1"/>
  <c r="G90" i="1"/>
  <c r="J82" i="1"/>
  <c r="G82" i="1"/>
  <c r="C126" i="1"/>
  <c r="G78" i="1"/>
  <c r="E126" i="1"/>
  <c r="H76" i="1"/>
  <c r="G67" i="1"/>
  <c r="J124" i="1"/>
  <c r="L121" i="1"/>
  <c r="J116" i="1"/>
  <c r="L111" i="1"/>
  <c r="L108" i="1"/>
  <c r="L98" i="1"/>
  <c r="L90" i="1"/>
  <c r="L78" i="1"/>
  <c r="K126" i="1"/>
  <c r="H67" i="1"/>
  <c r="F126" i="1"/>
  <c r="J126" i="1" l="1"/>
  <c r="L126" i="1"/>
  <c r="G126" i="1"/>
  <c r="H126" i="1"/>
  <c r="L54" i="1"/>
  <c r="J54" i="1"/>
  <c r="J55" i="1"/>
  <c r="G54" i="1"/>
  <c r="G55" i="1"/>
  <c r="H55" i="1"/>
  <c r="L48" i="1"/>
  <c r="J48" i="1"/>
  <c r="G48" i="1"/>
  <c r="H22" i="1"/>
  <c r="G22" i="1"/>
  <c r="H14" i="1"/>
  <c r="F11" i="1"/>
  <c r="I11" i="1"/>
  <c r="K11" i="1"/>
  <c r="E52" i="1"/>
  <c r="L11" i="1" l="1"/>
  <c r="E27" i="1"/>
  <c r="C27" i="1"/>
  <c r="G27" i="1" l="1"/>
  <c r="H27" i="1"/>
  <c r="J27" i="1"/>
  <c r="L27" i="1"/>
  <c r="F134" i="1"/>
  <c r="C134" i="1"/>
  <c r="K52" i="1"/>
  <c r="I52" i="1"/>
  <c r="F52" i="1"/>
  <c r="K20" i="1"/>
  <c r="I20" i="1"/>
  <c r="F20" i="1"/>
  <c r="C20" i="1"/>
  <c r="K15" i="1"/>
  <c r="I15" i="1"/>
  <c r="F15" i="1"/>
  <c r="C11" i="1"/>
  <c r="K13" i="1"/>
  <c r="I13" i="1"/>
  <c r="F13" i="1"/>
  <c r="F10" i="1" s="1"/>
  <c r="F9" i="1" s="1"/>
  <c r="C13" i="1"/>
  <c r="E20" i="1"/>
  <c r="E13" i="1"/>
  <c r="E11" i="1"/>
  <c r="E15" i="1"/>
  <c r="C9" i="1" l="1"/>
  <c r="C65" i="1" s="1"/>
  <c r="E9" i="1"/>
  <c r="L13" i="1"/>
  <c r="K10" i="1"/>
  <c r="K9" i="1" s="1"/>
  <c r="K65" i="1" s="1"/>
  <c r="C10" i="1"/>
  <c r="I10" i="1"/>
  <c r="I9" i="1" s="1"/>
  <c r="E10" i="1"/>
  <c r="H11" i="1"/>
  <c r="H12" i="1"/>
  <c r="H13" i="1"/>
  <c r="H15" i="1"/>
  <c r="H16" i="1"/>
  <c r="H17" i="1"/>
  <c r="H18" i="1"/>
  <c r="H19" i="1"/>
  <c r="H20" i="1"/>
  <c r="H21" i="1"/>
  <c r="H23" i="1"/>
  <c r="H24" i="1"/>
  <c r="H28" i="1"/>
  <c r="H33" i="1"/>
  <c r="H35" i="1"/>
  <c r="H38" i="1"/>
  <c r="H42" i="1"/>
  <c r="H48" i="1"/>
  <c r="H53" i="1"/>
  <c r="H58" i="1"/>
  <c r="H59" i="1"/>
  <c r="H60" i="1"/>
  <c r="H64" i="1"/>
  <c r="H130" i="1"/>
  <c r="H132" i="1"/>
  <c r="H133" i="1"/>
  <c r="H135" i="1"/>
  <c r="H136" i="1"/>
  <c r="H138" i="1"/>
  <c r="G11" i="1"/>
  <c r="G12" i="1"/>
  <c r="G13" i="1"/>
  <c r="G14" i="1"/>
  <c r="G15" i="1"/>
  <c r="G16" i="1"/>
  <c r="G18" i="1"/>
  <c r="G19" i="1"/>
  <c r="G20" i="1"/>
  <c r="G21" i="1"/>
  <c r="G23" i="1"/>
  <c r="G24" i="1"/>
  <c r="G28" i="1"/>
  <c r="G33" i="1"/>
  <c r="G35" i="1"/>
  <c r="G38" i="1"/>
  <c r="G42" i="1"/>
  <c r="G53" i="1"/>
  <c r="G58" i="1"/>
  <c r="G59" i="1"/>
  <c r="G60" i="1"/>
  <c r="G130" i="1"/>
  <c r="G132" i="1"/>
  <c r="G133" i="1"/>
  <c r="G135" i="1"/>
  <c r="G136" i="1"/>
  <c r="E137" i="1"/>
  <c r="E134" i="1"/>
  <c r="E128" i="1" s="1"/>
  <c r="J9" i="1" l="1"/>
  <c r="L9" i="1"/>
  <c r="L10" i="1"/>
  <c r="E65" i="1"/>
  <c r="L22" i="1" l="1"/>
  <c r="J22" i="1"/>
  <c r="H9" i="1" l="1"/>
  <c r="E127" i="1" l="1"/>
  <c r="L136" i="1" l="1"/>
  <c r="L135" i="1"/>
  <c r="L130" i="1"/>
  <c r="L60" i="1"/>
  <c r="L59" i="1"/>
  <c r="L58" i="1"/>
  <c r="L42" i="1"/>
  <c r="L38" i="1"/>
  <c r="L35" i="1"/>
  <c r="L33" i="1"/>
  <c r="L28" i="1"/>
  <c r="L24" i="1"/>
  <c r="L23" i="1"/>
  <c r="L21" i="1"/>
  <c r="L19" i="1"/>
  <c r="L18" i="1"/>
  <c r="L16" i="1"/>
  <c r="L14" i="1"/>
  <c r="L12" i="1"/>
  <c r="J138" i="1"/>
  <c r="J136" i="1"/>
  <c r="J135" i="1"/>
  <c r="J130" i="1"/>
  <c r="J60" i="1"/>
  <c r="J59" i="1"/>
  <c r="J58" i="1"/>
  <c r="J42" i="1"/>
  <c r="J38" i="1"/>
  <c r="J35" i="1"/>
  <c r="J33" i="1"/>
  <c r="J28" i="1"/>
  <c r="J24" i="1"/>
  <c r="J23" i="1"/>
  <c r="J21" i="1"/>
  <c r="J19" i="1"/>
  <c r="J18" i="1"/>
  <c r="J16" i="1"/>
  <c r="J14" i="1"/>
  <c r="J12" i="1"/>
  <c r="L53" i="1"/>
  <c r="J53" i="1" l="1"/>
  <c r="C137" i="1"/>
  <c r="C128" i="1" s="1"/>
  <c r="I137" i="1"/>
  <c r="K137" i="1"/>
  <c r="I134" i="1"/>
  <c r="K134" i="1"/>
  <c r="F137" i="1"/>
  <c r="F128" i="1" s="1"/>
  <c r="I128" i="1" l="1"/>
  <c r="K128" i="1"/>
  <c r="G9" i="1"/>
  <c r="H134" i="1"/>
  <c r="G134" i="1"/>
  <c r="H137" i="1"/>
  <c r="G137" i="1"/>
  <c r="G52" i="1"/>
  <c r="H52" i="1"/>
  <c r="J134" i="1"/>
  <c r="J52" i="1"/>
  <c r="L134" i="1"/>
  <c r="J137" i="1"/>
  <c r="L52" i="1"/>
  <c r="G128" i="1"/>
  <c r="J13" i="1"/>
  <c r="H128" i="1" l="1"/>
  <c r="J20" i="1"/>
  <c r="J11" i="1"/>
  <c r="L15" i="1"/>
  <c r="J128" i="1"/>
  <c r="J15" i="1"/>
  <c r="L20" i="1"/>
  <c r="L128" i="1"/>
  <c r="C127" i="1"/>
  <c r="I65" i="1" l="1"/>
  <c r="F65" i="1"/>
  <c r="G65" i="1" l="1"/>
  <c r="H65" i="1"/>
  <c r="L65" i="1"/>
  <c r="K127" i="1"/>
  <c r="I127" i="1"/>
  <c r="J65" i="1"/>
  <c r="F127" i="1"/>
  <c r="H127" i="1" l="1"/>
  <c r="G127" i="1"/>
  <c r="L127" i="1"/>
  <c r="J127" i="1"/>
  <c r="G10" i="1"/>
  <c r="J10" i="1"/>
  <c r="H10" i="1"/>
</calcChain>
</file>

<file path=xl/sharedStrings.xml><?xml version="1.0" encoding="utf-8"?>
<sst xmlns="http://schemas.openxmlformats.org/spreadsheetml/2006/main" count="277" uniqueCount="265">
  <si>
    <t xml:space="preserve">Код </t>
  </si>
  <si>
    <t>проект</t>
  </si>
  <si>
    <t>1 00 00</t>
  </si>
  <si>
    <t>1 01 00</t>
  </si>
  <si>
    <t>1 01 02</t>
  </si>
  <si>
    <t>Налог на доходы физических лиц</t>
  </si>
  <si>
    <t>1 03 00</t>
  </si>
  <si>
    <t>1 03 02</t>
  </si>
  <si>
    <t>Акцизы по подакцизным товарам (продукции), производимым на территории Российской Федерации</t>
  </si>
  <si>
    <t>1 05 00</t>
  </si>
  <si>
    <t>1 05 01</t>
  </si>
  <si>
    <t>Налог, взимаемый в связи с применением упрощенной системы налогообложения</t>
  </si>
  <si>
    <t>1 05 02</t>
  </si>
  <si>
    <t>Единый налог на вмененный доход для отдельных видов деятельности</t>
  </si>
  <si>
    <t>1 05 03</t>
  </si>
  <si>
    <t>Единый сельскохозяйственный налог</t>
  </si>
  <si>
    <t>1 05 04</t>
  </si>
  <si>
    <t>Налог, взимаемый в связи с применением патентной системы налогообложения</t>
  </si>
  <si>
    <t>1 06 00</t>
  </si>
  <si>
    <t>1 06 01</t>
  </si>
  <si>
    <t>Налог на имущество физических лиц</t>
  </si>
  <si>
    <t>1 06 06</t>
  </si>
  <si>
    <t xml:space="preserve">Земельный налог </t>
  </si>
  <si>
    <t>1 08 00</t>
  </si>
  <si>
    <t>1 11 00</t>
  </si>
  <si>
    <t>1 12 00</t>
  </si>
  <si>
    <t>1 13 00</t>
  </si>
  <si>
    <t>1 14 00</t>
  </si>
  <si>
    <t>1 16 00</t>
  </si>
  <si>
    <t>2 00 00</t>
  </si>
  <si>
    <t xml:space="preserve"> БЕЗВОЗМЕЗДНЫЕ ПОСТУПЛЕНИЯ</t>
  </si>
  <si>
    <t>2 02 00</t>
  </si>
  <si>
    <t>Субсидии бюджетам бюджетной системы Российской Федерации (межбюджетные субсидии)</t>
  </si>
  <si>
    <t>Иные межбюджетные трансферты</t>
  </si>
  <si>
    <t>ВСЕГО ДОХОДОВ</t>
  </si>
  <si>
    <t xml:space="preserve">ПРЕВЫШЕНИЕ РАСХОДОВ НАД ДОХОДАМИ (ДЕФИЦИТ) </t>
  </si>
  <si>
    <t>01 02 0</t>
  </si>
  <si>
    <t>01 03 0</t>
  </si>
  <si>
    <t>01 05 0</t>
  </si>
  <si>
    <t>Изменение остатков средств на счетах по учету средств бюджета</t>
  </si>
  <si>
    <t xml:space="preserve">Увеличение прочих остатков средств бюджетов </t>
  </si>
  <si>
    <t xml:space="preserve">Уменьшение прочих  остатков денежных средств бюджетов </t>
  </si>
  <si>
    <t>01 06 0</t>
  </si>
  <si>
    <t>Иные источники внутреннего финансирования дефицитов бюджетов</t>
  </si>
  <si>
    <t>Средства от продажи акций и иных форм участия в капитале, находящихся в собственности городских округов</t>
  </si>
  <si>
    <t>Получение кредитов от других бюджетов бюджетной системы Российской Федерации бюджетами городских округов в валюте Российской Федерации (бюджетные кредиты на пополнение остатков средств на счетах бюджетов городских округов)</t>
  </si>
  <si>
    <t>Погашение бюджетами городских округов кредитов от других бюджетов бюджетной системы Российской Федерации в валюте Российской Федерации (бюджетные кредиты на пополнение остатков средств на счетах бюджетов городских округов)</t>
  </si>
  <si>
    <t>отчёт</t>
  </si>
  <si>
    <t>1 17 00</t>
  </si>
  <si>
    <t>2 19 00</t>
  </si>
  <si>
    <t>ДОХОДЫ</t>
  </si>
  <si>
    <t>(тыс. рублей)</t>
  </si>
  <si>
    <t>2 02 15</t>
  </si>
  <si>
    <t>2 02 20</t>
  </si>
  <si>
    <t>2 02 30</t>
  </si>
  <si>
    <t>Субвенции бюджетам бюджетной системы Российской Федерации</t>
  </si>
  <si>
    <t>2 02 40</t>
  </si>
  <si>
    <t>2 07 00</t>
  </si>
  <si>
    <t xml:space="preserve">Приложение 1 к пояснительной записке </t>
  </si>
  <si>
    <t>Безвозмездные поступления от других бюджетов бюджетной системы Российской Федерации</t>
  </si>
  <si>
    <t>Дотации на выравнивание бюджетной обеспеченности</t>
  </si>
  <si>
    <t>Дотации бюджетам на поддержку мер по обеспечению сбалансированности бюджетов</t>
  </si>
  <si>
    <t>Прочие безвозмездные поступления</t>
  </si>
  <si>
    <t>Возврат остатков субсидий, субвенций и иных межбюджетных трансфертов, имеющих целевое назначение, прошлых лет</t>
  </si>
  <si>
    <t xml:space="preserve">Наименование </t>
  </si>
  <si>
    <t xml:space="preserve">ВСЕГО РАСХОДОВ </t>
  </si>
  <si>
    <t>РАСХОДЫ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</si>
  <si>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</si>
  <si>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</si>
  <si>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</si>
  <si>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Судебная система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</si>
  <si>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</si>
  <si>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Обеспечение проведения выборов и референдумов</t>
  </si>
  <si>
    <t>Резервные фонды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</si>
  <si>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</si>
  <si>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</si>
  <si>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</si>
  <si>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</si>
  <si>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Органы юстиции</t>
  </si>
  <si>
    <t>Другие вопросы в области национальной безопасности и правоохранительной деятельности</t>
  </si>
  <si>
    <t>Национальная экономика</t>
  </si>
  <si>
    <t>Общеэкономические вопросы</t>
  </si>
  <si>
    <t>Сельское хозяйство и рыболовство</t>
  </si>
  <si>
    <t>Лесное хозяйство</t>
  </si>
  <si>
    <t>Транспорт</t>
  </si>
  <si>
    <t>Дорожное хозяйство (дорожные фонды)</t>
  </si>
  <si>
    <t>Связь и информатика</t>
  </si>
  <si>
    <t>Другие вопросы в области национальной экономики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</si>
  <si>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</si>
  <si>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</si>
  <si>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</si>
  <si>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</si>
  <si>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</si>
  <si>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Охрана окружающей среды</t>
  </si>
  <si>
    <t>Охрана объектов растительного и животного мира и среды их обитания</t>
  </si>
  <si>
    <t>Другие вопросы в области охраны окружающей среды</t>
  </si>
  <si>
    <t>Образование</t>
  </si>
  <si>
    <t>Дошкольное образование</t>
  </si>
  <si>
    <t>Общее образование</t>
  </si>
  <si>
    <t>Дополнительное образование детей</t>
  </si>
  <si>
    <t xml:space="preserve">Молодежная политика </t>
  </si>
  <si>
    <t>Другие вопросы в области образования</t>
  </si>
  <si>
    <t>Культура, кинематография</t>
  </si>
  <si>
    <t>Культура</t>
  </si>
  <si>
    <t>Другие вопросы в области культуры, кинематографии</t>
  </si>
  <si>
    <t>Здравоохранение</t>
  </si>
  <si>
    <t>Другие вопросы в области здравоохранения</t>
  </si>
  <si>
    <t>Социальная политика</t>
  </si>
  <si>
    <t>Пенсионное обеспечение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</si>
  <si>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</si>
  <si>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</si>
  <si>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</si>
  <si>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</si>
  <si>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</si>
  <si>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Массовый спорт</t>
  </si>
  <si>
    <t>Другие вопросы в области физической культуры и спорта</t>
  </si>
  <si>
    <t>Средства массовой информации</t>
  </si>
  <si>
    <t>Периодическая печать и издательства</t>
  </si>
  <si>
    <t>Другие вопросы в области средств массовой информации</t>
  </si>
  <si>
    <t>01 02</t>
  </si>
  <si>
    <t>01 03</t>
  </si>
  <si>
    <t>01 04</t>
  </si>
  <si>
    <t>01 05</t>
  </si>
  <si>
    <t>01 06</t>
  </si>
  <si>
    <t>01 07</t>
  </si>
  <si>
    <t>01 11</t>
  </si>
  <si>
    <t>01 13</t>
  </si>
  <si>
    <t>02 03</t>
  </si>
  <si>
    <t>03 04</t>
  </si>
  <si>
    <t>03 14</t>
  </si>
  <si>
    <t>04 01</t>
  </si>
  <si>
    <t>04 05</t>
  </si>
  <si>
    <t>04 07</t>
  </si>
  <si>
    <t>04 08</t>
  </si>
  <si>
    <t>04 09</t>
  </si>
  <si>
    <t>04 10</t>
  </si>
  <si>
    <t>04 12</t>
  </si>
  <si>
    <t>05 01</t>
  </si>
  <si>
    <t>05 02</t>
  </si>
  <si>
    <t>05 03</t>
  </si>
  <si>
    <t>05 05</t>
  </si>
  <si>
    <t>06 03</t>
  </si>
  <si>
    <t>06 05</t>
  </si>
  <si>
    <t>07 01</t>
  </si>
  <si>
    <t>07 02</t>
  </si>
  <si>
    <t>07 03</t>
  </si>
  <si>
    <t>07 07</t>
  </si>
  <si>
    <t>07 09</t>
  </si>
  <si>
    <t>08 01</t>
  </si>
  <si>
    <t>08 04</t>
  </si>
  <si>
    <t>09 09</t>
  </si>
  <si>
    <t>10 01</t>
  </si>
  <si>
    <t>10 03</t>
  </si>
  <si>
    <t>10 04</t>
  </si>
  <si>
    <t>10 06</t>
  </si>
  <si>
    <t>11 01</t>
  </si>
  <si>
    <t>11 02</t>
  </si>
  <si>
    <t>11 05</t>
  </si>
  <si>
    <t>12 02</t>
  </si>
  <si>
    <t>12 04</t>
  </si>
  <si>
    <t>13 01</t>
  </si>
  <si>
    <t>01 00</t>
  </si>
  <si>
    <t>02 00</t>
  </si>
  <si>
    <t>03 00</t>
  </si>
  <si>
    <t>04 00</t>
  </si>
  <si>
    <t>05 00</t>
  </si>
  <si>
    <t>06 00</t>
  </si>
  <si>
    <t>07 00</t>
  </si>
  <si>
    <t>08 00</t>
  </si>
  <si>
    <t>09 00</t>
  </si>
  <si>
    <t>10 00</t>
  </si>
  <si>
    <t>11 00</t>
  </si>
  <si>
    <t>12 00</t>
  </si>
  <si>
    <t>13 00</t>
  </si>
  <si>
    <t>11 03</t>
  </si>
  <si>
    <t>Спорт высших достижений</t>
  </si>
  <si>
    <t>1 06 04</t>
  </si>
  <si>
    <t>Транспортный налог</t>
  </si>
  <si>
    <t>2 02 19</t>
  </si>
  <si>
    <t>2 03 00</t>
  </si>
  <si>
    <t>Безвозмездные поступления от государственных (муниципальных) организаций</t>
  </si>
  <si>
    <t>Налоги на прибыль, доходы</t>
  </si>
  <si>
    <t>Налоги на товары (работы, услуги), реализуемые на территории Российской Федерации</t>
  </si>
  <si>
    <t>Налоги на совокупный доход</t>
  </si>
  <si>
    <t>Налоги на имущество</t>
  </si>
  <si>
    <t>Государственная пошлина</t>
  </si>
  <si>
    <t>Доходы от использования имущества, находящегося в государственной и муниципальной собственности</t>
  </si>
  <si>
    <t>Платежи при пользовании природными ресурсами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</si>
  <si>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</si>
  <si>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</si>
  <si>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Штрафы, санкции, возмещение ущерба</t>
  </si>
  <si>
    <t>Прочие неналоговые доходы</t>
  </si>
  <si>
    <t>09 07</t>
  </si>
  <si>
    <t>Санитарно-эпидемиологическое благополучие</t>
  </si>
  <si>
    <t>Защита населения и территории от чрезвычайных ситуаций природного и техногенного характера, пожарная безопасность</t>
  </si>
  <si>
    <t>Обслуживание государственного (муниципального) внутреннего долга</t>
  </si>
  <si>
    <t>03 10</t>
  </si>
  <si>
    <t xml:space="preserve"> </t>
  </si>
  <si>
    <t>НЕНАЛОГОВЫЕ ДОХОДЫ</t>
  </si>
  <si>
    <t>НАЛОГОВЫЕ ДОХОДЫ</t>
  </si>
  <si>
    <t>НАЛОГОВЫЕ И НЕНАЛОГОВЫЕ 
ДОХОДЫ</t>
  </si>
  <si>
    <t>Дотации бюджетам на поддержку мер по обеспечению сбалансированности бюджетов на реализацию мероприятий, связанных с обеспечением санитарно-эпидемиологической безопасности при подготовке к проведению общероссийского голосования по вопросу одобрения изменений в Конституцию Российской Федерации</t>
  </si>
  <si>
    <t>Прочие дотации</t>
  </si>
  <si>
    <t>2024 год</t>
  </si>
  <si>
    <t>2 04 00</t>
  </si>
  <si>
    <t>Безвозмездные поступления от негосударственных организаций</t>
  </si>
  <si>
    <t>Обслуживание государственного (муниципального) долга</t>
  </si>
  <si>
    <t>% роста (снижения) к 2024 году</t>
  </si>
  <si>
    <t>Х</t>
  </si>
  <si>
    <t>ОСНОВНЫЕ ПАРАМЕТРЫ БЮДЖЕТА ГОРОДА ЮГОРСКА НА 2024 ГОД И НА ПЛАНОВЫЙ ПЕРИОД 2025 И 2026 ГОДОВ</t>
  </si>
  <si>
    <t>2025 год</t>
  </si>
  <si>
    <t xml:space="preserve"> 2026 год</t>
  </si>
  <si>
    <t>% роста (снижения) к 2025 году</t>
  </si>
  <si>
    <t>план (решение от 17.10.2023 
№ 78)</t>
  </si>
  <si>
    <t>2022 год</t>
  </si>
  <si>
    <t>Кредиты кредитных организаций в валюте Российской Федерации</t>
  </si>
  <si>
    <t>Бюджетные кредиты  из других бюджетов бюджетной системы Российской Федерации</t>
  </si>
  <si>
    <t>в том числе:</t>
  </si>
  <si>
    <t>ИСТОЧНИКИ ФИНАНСИРОВАНИЯ ДЕФИЦИТА БЮДЖЕТА-ВСЕГО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</si>
  <si>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</si>
  <si>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</si>
  <si>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Платежи от государственных и муниципальных унитарных предприятий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</si>
  <si>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</si>
  <si>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1 11 01</t>
  </si>
  <si>
    <t>1 11 05</t>
  </si>
  <si>
    <t>1 11 07</t>
  </si>
  <si>
    <t>1 11 09</t>
  </si>
  <si>
    <t xml:space="preserve">Государственная пошлина по делам, рассматриваемым в судах общей юрисдикции, мировыми судьями </t>
  </si>
  <si>
    <t>1 08 03</t>
  </si>
  <si>
    <t>1 08 07</t>
  </si>
  <si>
    <t>Государственная пошлина за государственную регистрацию, а также за совершение прочих юридически значимых действий</t>
  </si>
  <si>
    <t>Плата за негативное воздействие на окружающую среду</t>
  </si>
  <si>
    <t>1 12 01</t>
  </si>
  <si>
    <t>Доходы от оказания платных услуг (работ)</t>
  </si>
  <si>
    <t>Доходы от компенсации затрат государства</t>
  </si>
  <si>
    <t>1 13 01</t>
  </si>
  <si>
    <t>1 13 02</t>
  </si>
  <si>
    <t>Доходы от продажи квартир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</si>
  <si>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</si>
  <si>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продажи земельных участков, находящихся в государственной и муниципальной собственности</t>
  </si>
  <si>
    <t>1 14 01</t>
  </si>
  <si>
    <t>1 14 02</t>
  </si>
  <si>
    <t>1 14 06</t>
  </si>
  <si>
    <t>Административные штрафы, установленные Кодексом Российской Федерации об административных правонарушениях</t>
  </si>
  <si>
    <t>Административные штрафы, установленные законами субъектов Российской Федерации об административных правонарушениях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</si>
  <si>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</si>
  <si>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Платежи в целях возмещения причиненного ущерба (убытков)</t>
  </si>
  <si>
    <t xml:space="preserve"> 1 16 01</t>
  </si>
  <si>
    <t>1 16 02</t>
  </si>
  <si>
    <t xml:space="preserve"> 1 16 07</t>
  </si>
  <si>
    <t>1 16 10</t>
  </si>
  <si>
    <t>Инициативные платежи</t>
  </si>
  <si>
    <t>1 17 05</t>
  </si>
  <si>
    <t>1 17 15</t>
  </si>
  <si>
    <t>Платежи, уплачиваемые в целях возмещения вреда</t>
  </si>
  <si>
    <t>1 16 11</t>
  </si>
  <si>
    <t>Невыясненные поступления</t>
  </si>
  <si>
    <t>1 17 01</t>
  </si>
  <si>
    <t xml:space="preserve">2023 год </t>
  </si>
  <si>
    <t>0705</t>
  </si>
  <si>
    <t>Профессиональная подготовка, переподготовка и повышение квалификации</t>
  </si>
  <si>
    <t>план 
(решение от 20.12.2022 
№ 128)</t>
  </si>
  <si>
    <t>% роста (снижения) к 2023 году   (решение от 20.12.2022 № 128)</t>
  </si>
  <si>
    <t>% роста (снижения) к 2023 году   (решение от 17.10.2023 № 78)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</si>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</sst>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"/>
    <numFmt numFmtId="165" formatCode="0.0"/>
    <numFmt numFmtId="166" formatCode="#,##0.0;[Red]\-#,##0.0"/>
    <numFmt numFmtId="167" formatCode="000\ 0\ 00\ 00000\ 00\ 0000\ 000"/>
  </numFmts>
  <fonts count="8" x14ac:knownFonts="1">
    <font>
      <sz val="12"/>
      <color theme="1"/>
      <name val="Cambria"/>
      <family val="2"/>
      <charset val="204"/>
      <scheme val="major"/>
    </font>
    <font>
      <sz val="10"/>
      <name val="Arial"/>
      <family val="2"/>
      <charset val="204"/>
    </font>
    <font>
      <sz val="11"/>
      <color rgb="FF000000"/>
      <name val="Calibri"/>
      <family val="2"/>
      <scheme val="minor"/>
    </font>
    <font>
      <sz val="12"/>
      <name val="PT Astra Serif"/>
      <family val="1"/>
      <charset val="204"/>
    </font>
    <font>
      <b/>
      <sz val="12"/>
      <name val="PT Astra Serif"/>
      <family val="1"/>
      <charset val="204"/>
    </font>
    <font>
      <sz val="13"/>
      <name val="PT Astra Serif"/>
      <family val="1"/>
      <charset val="204"/>
    </font>
    <font>
      <b/>
      <sz val="14"/>
      <name val="PT Astra Serif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2" fillId="0" borderId="0"/>
    <xf numFmtId="0" fontId="1" fillId="0" borderId="0"/>
  </cellStyleXfs>
  <cellXfs count="61">
    <xf numFmtId="0" fontId="0" fillId="0" borderId="0" xfId="0"/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horizontal="right" vertical="center"/>
    </xf>
    <xf numFmtId="164" fontId="4" fillId="0" borderId="1" xfId="0" applyNumberFormat="1" applyFont="1" applyFill="1" applyBorder="1" applyAlignment="1">
      <alignment horizontal="right" vertical="center"/>
    </xf>
    <xf numFmtId="164" fontId="3" fillId="0" borderId="1" xfId="0" applyNumberFormat="1" applyFont="1" applyFill="1" applyBorder="1" applyAlignment="1">
      <alignment horizontal="right" vertical="center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5" fillId="0" borderId="0" xfId="0" applyFont="1" applyFill="1" applyAlignment="1">
      <alignment horizontal="right" vertical="center"/>
    </xf>
    <xf numFmtId="0" fontId="3" fillId="0" borderId="0" xfId="0" applyFont="1" applyFill="1" applyAlignment="1">
      <alignment horizontal="center" vertical="center"/>
    </xf>
    <xf numFmtId="0" fontId="3" fillId="0" borderId="5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justify" vertical="center"/>
    </xf>
    <xf numFmtId="0" fontId="4" fillId="0" borderId="0" xfId="0" applyFont="1" applyFill="1" applyAlignment="1">
      <alignment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justify" vertical="center"/>
    </xf>
    <xf numFmtId="0" fontId="4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justify" vertical="center" wrapText="1"/>
    </xf>
    <xf numFmtId="0" fontId="4" fillId="0" borderId="1" xfId="0" applyFont="1" applyFill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/>
    </xf>
    <xf numFmtId="0" fontId="4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wrapText="1"/>
    </xf>
    <xf numFmtId="0" fontId="3" fillId="0" borderId="1" xfId="0" applyFont="1" applyFill="1" applyBorder="1" applyAlignment="1">
      <alignment horizontal="justify" vertical="top"/>
    </xf>
    <xf numFmtId="0" fontId="3" fillId="0" borderId="1" xfId="0" applyFont="1" applyFill="1" applyBorder="1" applyAlignment="1">
      <alignment vertical="center"/>
    </xf>
    <xf numFmtId="0" fontId="4" fillId="0" borderId="2" xfId="2" applyNumberFormat="1" applyFont="1" applyFill="1" applyBorder="1" applyAlignment="1">
      <alignment horizontal="left" vertical="top" wrapText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4" fillId="0" borderId="1" xfId="0" applyFont="1" applyFill="1" applyBorder="1"/>
    <xf numFmtId="0" fontId="4" fillId="0" borderId="1" xfId="0" applyFont="1" applyFill="1" applyBorder="1" applyAlignment="1">
      <alignment horizontal="justify" vertical="top" wrapText="1"/>
    </xf>
    <xf numFmtId="0" fontId="3" fillId="0" borderId="1" xfId="2" applyNumberFormat="1" applyFont="1" applyFill="1" applyBorder="1" applyAlignment="1">
      <alignment horizontal="center" vertical="top" wrapText="1"/>
    </xf>
    <xf numFmtId="0" fontId="3" fillId="0" borderId="1" xfId="2" applyNumberFormat="1" applyFont="1" applyFill="1" applyBorder="1" applyAlignment="1">
      <alignment horizontal="justify" vertical="top" wrapText="1" readingOrder="1"/>
    </xf>
    <xf numFmtId="0" fontId="3" fillId="0" borderId="1" xfId="0" applyNumberFormat="1" applyFont="1" applyFill="1" applyBorder="1" applyAlignment="1" applyProtection="1">
      <alignment horizontal="justify" vertical="top" wrapText="1"/>
      <protection hidden="1"/>
    </xf>
    <xf numFmtId="167" fontId="3" fillId="0" borderId="1" xfId="0" applyNumberFormat="1" applyFont="1" applyFill="1" applyBorder="1" applyAlignment="1" applyProtection="1">
      <alignment horizontal="left" vertical="top" wrapText="1"/>
      <protection hidden="1"/>
    </xf>
    <xf numFmtId="49" fontId="4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center" vertical="center" wrapText="1"/>
    </xf>
    <xf numFmtId="164" fontId="4" fillId="0" borderId="4" xfId="0" applyNumberFormat="1" applyFont="1" applyFill="1" applyBorder="1" applyAlignment="1">
      <alignment horizontal="right" vertical="center"/>
    </xf>
    <xf numFmtId="164" fontId="3" fillId="0" borderId="1" xfId="1" applyNumberFormat="1" applyFont="1" applyFill="1" applyBorder="1" applyAlignment="1" applyProtection="1">
      <alignment horizontal="right" vertical="center"/>
      <protection hidden="1"/>
    </xf>
    <xf numFmtId="0" fontId="3" fillId="0" borderId="4" xfId="0" applyFont="1" applyFill="1" applyBorder="1" applyAlignment="1">
      <alignment horizontal="center" vertical="center" wrapText="1"/>
    </xf>
    <xf numFmtId="164" fontId="3" fillId="0" borderId="0" xfId="0" applyNumberFormat="1" applyFont="1" applyFill="1" applyAlignment="1">
      <alignment vertical="center"/>
    </xf>
    <xf numFmtId="164" fontId="3" fillId="0" borderId="4" xfId="0" applyNumberFormat="1" applyFont="1" applyFill="1" applyBorder="1" applyAlignment="1">
      <alignment horizontal="right" vertical="center"/>
    </xf>
    <xf numFmtId="164" fontId="3" fillId="0" borderId="1" xfId="0" applyNumberFormat="1" applyFont="1" applyFill="1" applyBorder="1" applyAlignment="1">
      <alignment vertical="center"/>
    </xf>
    <xf numFmtId="165" fontId="3" fillId="0" borderId="0" xfId="0" applyNumberFormat="1" applyFont="1" applyFill="1" applyAlignment="1">
      <alignment vertical="center"/>
    </xf>
    <xf numFmtId="164" fontId="4" fillId="0" borderId="1" xfId="0" applyNumberFormat="1" applyFont="1" applyFill="1" applyBorder="1" applyAlignment="1">
      <alignment vertical="center"/>
    </xf>
    <xf numFmtId="164" fontId="4" fillId="0" borderId="1" xfId="1" applyNumberFormat="1" applyFont="1" applyFill="1" applyBorder="1" applyAlignment="1" applyProtection="1">
      <alignment horizontal="right" vertical="center"/>
      <protection hidden="1"/>
    </xf>
    <xf numFmtId="0" fontId="7" fillId="0" borderId="0" xfId="0" applyFont="1" applyFill="1" applyAlignment="1">
      <alignment vertical="center"/>
    </xf>
    <xf numFmtId="166" fontId="3" fillId="0" borderId="1" xfId="3" applyNumberFormat="1" applyFont="1" applyFill="1" applyBorder="1" applyAlignment="1" applyProtection="1">
      <alignment horizontal="right" vertical="center"/>
      <protection hidden="1"/>
    </xf>
    <xf numFmtId="164" fontId="7" fillId="0" borderId="1" xfId="0" applyNumberFormat="1" applyFont="1" applyFill="1" applyBorder="1" applyAlignment="1">
      <alignment vertical="center"/>
    </xf>
    <xf numFmtId="164" fontId="3" fillId="0" borderId="1" xfId="3" applyNumberFormat="1" applyFont="1" applyFill="1" applyBorder="1" applyAlignment="1" applyProtection="1">
      <alignment horizontal="right" vertical="center"/>
      <protection hidden="1"/>
    </xf>
    <xf numFmtId="164" fontId="3" fillId="0" borderId="1" xfId="1" applyNumberFormat="1" applyFont="1" applyFill="1" applyBorder="1" applyAlignment="1" applyProtection="1">
      <alignment vertical="center"/>
      <protection hidden="1"/>
    </xf>
    <xf numFmtId="0" fontId="3" fillId="0" borderId="1" xfId="0" applyFont="1" applyFill="1" applyBorder="1" applyAlignment="1">
      <alignment horizontal="center" vertical="center" wrapText="1"/>
    </xf>
    <xf numFmtId="164" fontId="3" fillId="2" borderId="1" xfId="1" applyNumberFormat="1" applyFont="1" applyFill="1" applyBorder="1" applyAlignment="1" applyProtection="1">
      <alignment horizontal="right" vertical="center"/>
      <protection hidden="1"/>
    </xf>
    <xf numFmtId="0" fontId="6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</cellXfs>
  <cellStyles count="4">
    <cellStyle name="Normal" xfId="2"/>
    <cellStyle name="Обычный" xfId="0" builtinId="0"/>
    <cellStyle name="Обычный 2" xfId="1"/>
    <cellStyle name="Обычный 2 2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40"/>
  <sheetViews>
    <sheetView showGridLines="0" tabSelected="1" zoomScale="90" zoomScaleNormal="90" zoomScaleSheetLayoutView="90" workbookViewId="0">
      <pane ySplit="6" topLeftCell="A7" activePane="bottomLeft" state="frozen"/>
      <selection pane="bottomLeft" activeCell="K5" sqref="K5:L5"/>
    </sheetView>
  </sheetViews>
  <sheetFormatPr defaultColWidth="8.90625" defaultRowHeight="15.6" x14ac:dyDescent="0.25"/>
  <cols>
    <col min="1" max="1" width="6.81640625" style="7" customWidth="1"/>
    <col min="2" max="2" width="38.36328125" style="1" customWidth="1"/>
    <col min="3" max="4" width="11.1796875" style="1" customWidth="1"/>
    <col min="5" max="5" width="10.6328125" style="1" customWidth="1"/>
    <col min="6" max="6" width="10.36328125" style="1" bestFit="1" customWidth="1"/>
    <col min="7" max="8" width="10.36328125" style="1" customWidth="1"/>
    <col min="9" max="9" width="10.54296875" style="1" bestFit="1" customWidth="1"/>
    <col min="10" max="10" width="10" style="1" customWidth="1"/>
    <col min="11" max="11" width="10.54296875" style="1" bestFit="1" customWidth="1"/>
    <col min="12" max="12" width="10.36328125" style="1" customWidth="1"/>
    <col min="13" max="16384" width="8.90625" style="1"/>
  </cols>
  <sheetData>
    <row r="1" spans="1:12" ht="16.8" x14ac:dyDescent="0.25">
      <c r="L1" s="6" t="s">
        <v>58</v>
      </c>
    </row>
    <row r="2" spans="1:12" x14ac:dyDescent="0.25">
      <c r="L2" s="2"/>
    </row>
    <row r="3" spans="1:12" ht="33" customHeight="1" x14ac:dyDescent="0.25">
      <c r="A3" s="56" t="s">
        <v>209</v>
      </c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</row>
    <row r="4" spans="1:12" x14ac:dyDescent="0.25">
      <c r="H4" s="1" t="s">
        <v>197</v>
      </c>
      <c r="L4" s="2" t="s">
        <v>51</v>
      </c>
    </row>
    <row r="5" spans="1:12" s="7" customFormat="1" ht="18.75" customHeight="1" x14ac:dyDescent="0.25">
      <c r="A5" s="57" t="s">
        <v>0</v>
      </c>
      <c r="B5" s="57" t="s">
        <v>64</v>
      </c>
      <c r="C5" s="10" t="s">
        <v>214</v>
      </c>
      <c r="D5" s="59" t="s">
        <v>258</v>
      </c>
      <c r="E5" s="60"/>
      <c r="F5" s="58" t="s">
        <v>203</v>
      </c>
      <c r="G5" s="58"/>
      <c r="H5" s="58"/>
      <c r="I5" s="58" t="s">
        <v>210</v>
      </c>
      <c r="J5" s="58"/>
      <c r="K5" s="58" t="s">
        <v>211</v>
      </c>
      <c r="L5" s="58"/>
    </row>
    <row r="6" spans="1:12" s="7" customFormat="1" ht="102" customHeight="1" x14ac:dyDescent="0.25">
      <c r="A6" s="57"/>
      <c r="B6" s="57"/>
      <c r="C6" s="39" t="s">
        <v>47</v>
      </c>
      <c r="D6" s="39" t="s">
        <v>261</v>
      </c>
      <c r="E6" s="39" t="s">
        <v>213</v>
      </c>
      <c r="F6" s="54" t="s">
        <v>1</v>
      </c>
      <c r="G6" s="54" t="s">
        <v>262</v>
      </c>
      <c r="H6" s="54" t="s">
        <v>263</v>
      </c>
      <c r="I6" s="54" t="s">
        <v>1</v>
      </c>
      <c r="J6" s="54" t="s">
        <v>207</v>
      </c>
      <c r="K6" s="54" t="s">
        <v>1</v>
      </c>
      <c r="L6" s="54" t="s">
        <v>212</v>
      </c>
    </row>
    <row r="7" spans="1:12" s="7" customFormat="1" ht="15.75" customHeight="1" x14ac:dyDescent="0.25">
      <c r="A7" s="39">
        <v>1</v>
      </c>
      <c r="B7" s="8">
        <v>2</v>
      </c>
      <c r="C7" s="39">
        <v>3</v>
      </c>
      <c r="D7" s="39">
        <v>4</v>
      </c>
      <c r="E7" s="39">
        <v>5</v>
      </c>
      <c r="F7" s="54">
        <v>6</v>
      </c>
      <c r="G7" s="54">
        <v>7</v>
      </c>
      <c r="H7" s="54">
        <v>8</v>
      </c>
      <c r="I7" s="54">
        <v>9</v>
      </c>
      <c r="J7" s="54">
        <v>10</v>
      </c>
      <c r="K7" s="54">
        <v>11</v>
      </c>
      <c r="L7" s="54">
        <v>12</v>
      </c>
    </row>
    <row r="8" spans="1:12" ht="21" customHeight="1" x14ac:dyDescent="0.25">
      <c r="A8" s="9"/>
      <c r="B8" s="10" t="s">
        <v>50</v>
      </c>
      <c r="C8" s="42"/>
      <c r="D8" s="39" t="s">
        <v>197</v>
      </c>
      <c r="E8" s="39"/>
      <c r="F8" s="54"/>
      <c r="G8" s="54"/>
      <c r="H8" s="54"/>
      <c r="I8" s="54"/>
      <c r="J8" s="54"/>
      <c r="K8" s="54"/>
      <c r="L8" s="54"/>
    </row>
    <row r="9" spans="1:12" ht="31.2" x14ac:dyDescent="0.25">
      <c r="A9" s="11" t="s">
        <v>2</v>
      </c>
      <c r="B9" s="10" t="s">
        <v>200</v>
      </c>
      <c r="C9" s="40">
        <f>SUM(C11+C13+C15+C20+C24+C28+C33+C35+C38+C42+C48)</f>
        <v>1888161.2</v>
      </c>
      <c r="D9" s="40">
        <f>SUM(D11+D13+D15+D20+D24+D28+D33+D35+D38+D42+D48)</f>
        <v>1691511.2000000002</v>
      </c>
      <c r="E9" s="40">
        <f>SUM(E11+E13+E15+E20+E24+E28+E33+E35+E38+E42+E48)</f>
        <v>1968204.7999999998</v>
      </c>
      <c r="F9" s="40">
        <f>SUM(F10+F27)</f>
        <v>1995323.2</v>
      </c>
      <c r="G9" s="3">
        <f>F9/D9*100</f>
        <v>117.9609806899298</v>
      </c>
      <c r="H9" s="3">
        <f>F9/E9*100</f>
        <v>101.3778240963542</v>
      </c>
      <c r="I9" s="40">
        <f>SUM(I10+I27)</f>
        <v>1912708.3</v>
      </c>
      <c r="J9" s="3">
        <f>SUM(I9/F9)*100</f>
        <v>95.85957302556298</v>
      </c>
      <c r="K9" s="40">
        <f>SUM(K10+K27)</f>
        <v>1895464.3</v>
      </c>
      <c r="L9" s="3">
        <f>SUM(K9/I9)*100</f>
        <v>99.098451133400729</v>
      </c>
    </row>
    <row r="10" spans="1:12" ht="21" customHeight="1" x14ac:dyDescent="0.25">
      <c r="A10" s="11" t="s">
        <v>208</v>
      </c>
      <c r="B10" s="12" t="s">
        <v>199</v>
      </c>
      <c r="C10" s="40">
        <f>SUM(C11+C13+C15+C20+C24)</f>
        <v>1713010</v>
      </c>
      <c r="D10" s="40">
        <f t="shared" ref="D10" si="0">SUM(D11+D13+D15+D20+D24)</f>
        <v>1586097.7000000002</v>
      </c>
      <c r="E10" s="40">
        <f t="shared" ref="E10:K10" si="1">SUM(E11+E13+E15+E20+E24)</f>
        <v>1815137.1</v>
      </c>
      <c r="F10" s="40">
        <f t="shared" si="1"/>
        <v>1877795.5</v>
      </c>
      <c r="G10" s="3">
        <f>F10/D10*100</f>
        <v>118.39090996727376</v>
      </c>
      <c r="H10" s="3">
        <f>F10/E10*100</f>
        <v>103.4519926896982</v>
      </c>
      <c r="I10" s="40">
        <f t="shared" si="1"/>
        <v>1802808.6</v>
      </c>
      <c r="J10" s="3">
        <f t="shared" ref="J10:J27" si="2">SUM(I10/F10)*100</f>
        <v>96.006652481593449</v>
      </c>
      <c r="K10" s="40">
        <f t="shared" si="1"/>
        <v>1793496.2</v>
      </c>
      <c r="L10" s="3">
        <f t="shared" ref="L10:L27" si="3">SUM(K10/I10)*100</f>
        <v>99.483450433950665</v>
      </c>
    </row>
    <row r="11" spans="1:12" s="14" customFormat="1" ht="22.5" customHeight="1" x14ac:dyDescent="0.25">
      <c r="A11" s="11" t="s">
        <v>3</v>
      </c>
      <c r="B11" s="13" t="s">
        <v>181</v>
      </c>
      <c r="C11" s="40">
        <f t="shared" ref="C11" si="4">SUM(C12)</f>
        <v>1462677.5</v>
      </c>
      <c r="D11" s="3">
        <f t="shared" ref="D11:F11" si="5">SUM(D12)</f>
        <v>1356332.5</v>
      </c>
      <c r="E11" s="3">
        <f>SUM(E12)</f>
        <v>1580221.4</v>
      </c>
      <c r="F11" s="3">
        <f t="shared" si="5"/>
        <v>1601556.1</v>
      </c>
      <c r="G11" s="3">
        <f t="shared" ref="G11:G65" si="6">F11/D11*100</f>
        <v>118.07990297364401</v>
      </c>
      <c r="H11" s="3">
        <f t="shared" ref="H11:H65" si="7">F11/E11*100</f>
        <v>101.35010828229514</v>
      </c>
      <c r="I11" s="3">
        <f>SUM(I12)</f>
        <v>1523116.5</v>
      </c>
      <c r="J11" s="3">
        <f t="shared" si="2"/>
        <v>95.102288330705363</v>
      </c>
      <c r="K11" s="3">
        <f>SUM(K12)</f>
        <v>1510352.6</v>
      </c>
      <c r="L11" s="3">
        <f>SUM(K11/I11)*100</f>
        <v>99.161987937232638</v>
      </c>
    </row>
    <row r="12" spans="1:12" x14ac:dyDescent="0.25">
      <c r="A12" s="15" t="s">
        <v>4</v>
      </c>
      <c r="B12" s="16" t="s">
        <v>5</v>
      </c>
      <c r="C12" s="43">
        <v>1462677.5</v>
      </c>
      <c r="D12" s="4">
        <v>1356332.5</v>
      </c>
      <c r="E12" s="4">
        <v>1580221.4</v>
      </c>
      <c r="F12" s="4">
        <v>1601556.1</v>
      </c>
      <c r="G12" s="4">
        <f t="shared" si="6"/>
        <v>118.07990297364401</v>
      </c>
      <c r="H12" s="4">
        <f t="shared" si="7"/>
        <v>101.35010828229514</v>
      </c>
      <c r="I12" s="4">
        <v>1523116.5</v>
      </c>
      <c r="J12" s="4">
        <f t="shared" si="2"/>
        <v>95.102288330705363</v>
      </c>
      <c r="K12" s="4">
        <v>1510352.6</v>
      </c>
      <c r="L12" s="4">
        <f t="shared" si="3"/>
        <v>99.161987937232638</v>
      </c>
    </row>
    <row r="13" spans="1:12" s="14" customFormat="1" ht="50.25" customHeight="1" x14ac:dyDescent="0.25">
      <c r="A13" s="11" t="s">
        <v>6</v>
      </c>
      <c r="B13" s="13" t="s">
        <v>182</v>
      </c>
      <c r="C13" s="40">
        <f t="shared" ref="C13" si="8">SUM(C14)</f>
        <v>35169.300000000003</v>
      </c>
      <c r="D13" s="3">
        <f t="shared" ref="D13:F13" si="9">SUM(D14)</f>
        <v>36138.1</v>
      </c>
      <c r="E13" s="3">
        <f>SUM(E14)</f>
        <v>36138.1</v>
      </c>
      <c r="F13" s="3">
        <f t="shared" si="9"/>
        <v>39291.5</v>
      </c>
      <c r="G13" s="3">
        <f t="shared" si="6"/>
        <v>108.72597065147312</v>
      </c>
      <c r="H13" s="3">
        <f t="shared" si="7"/>
        <v>108.72597065147312</v>
      </c>
      <c r="I13" s="3">
        <f>SUM(I14)</f>
        <v>40756.300000000003</v>
      </c>
      <c r="J13" s="3">
        <f t="shared" si="2"/>
        <v>103.72803278062686</v>
      </c>
      <c r="K13" s="3">
        <f>SUM(K14)</f>
        <v>41783.4</v>
      </c>
      <c r="L13" s="3">
        <f>SUM(K13/I13)*100</f>
        <v>102.52010118681039</v>
      </c>
    </row>
    <row r="14" spans="1:12" ht="46.8" x14ac:dyDescent="0.25">
      <c r="A14" s="15" t="s">
        <v>7</v>
      </c>
      <c r="B14" s="16" t="s">
        <v>8</v>
      </c>
      <c r="C14" s="44">
        <v>35169.300000000003</v>
      </c>
      <c r="D14" s="4">
        <v>36138.1</v>
      </c>
      <c r="E14" s="4">
        <v>36138.1</v>
      </c>
      <c r="F14" s="4">
        <v>39291.5</v>
      </c>
      <c r="G14" s="4">
        <f t="shared" si="6"/>
        <v>108.72597065147312</v>
      </c>
      <c r="H14" s="4">
        <f t="shared" si="7"/>
        <v>108.72597065147312</v>
      </c>
      <c r="I14" s="4">
        <v>40756.300000000003</v>
      </c>
      <c r="J14" s="4">
        <f t="shared" si="2"/>
        <v>103.72803278062686</v>
      </c>
      <c r="K14" s="4">
        <v>41783.4</v>
      </c>
      <c r="L14" s="4">
        <f t="shared" si="3"/>
        <v>102.52010118681039</v>
      </c>
    </row>
    <row r="15" spans="1:12" s="14" customFormat="1" ht="18.75" customHeight="1" x14ac:dyDescent="0.25">
      <c r="A15" s="11" t="s">
        <v>9</v>
      </c>
      <c r="B15" s="17" t="s">
        <v>183</v>
      </c>
      <c r="C15" s="40">
        <f>SUM(C16:C19)</f>
        <v>123511.90000000001</v>
      </c>
      <c r="D15" s="3">
        <f>SUM(D16:D19)</f>
        <v>111211.1</v>
      </c>
      <c r="E15" s="3">
        <f>SUM(E16:E19)</f>
        <v>114856.59999999999</v>
      </c>
      <c r="F15" s="3">
        <f>SUM(F16:F19)</f>
        <v>123709.2</v>
      </c>
      <c r="G15" s="3">
        <f t="shared" si="6"/>
        <v>111.2381767647294</v>
      </c>
      <c r="H15" s="3">
        <f t="shared" si="7"/>
        <v>107.70752399078502</v>
      </c>
      <c r="I15" s="3">
        <f>SUM(I16:I19)</f>
        <v>125257.7</v>
      </c>
      <c r="J15" s="3">
        <f t="shared" si="2"/>
        <v>101.25172582152338</v>
      </c>
      <c r="K15" s="3">
        <f>SUM(K16:K19)</f>
        <v>126502</v>
      </c>
      <c r="L15" s="3">
        <f t="shared" si="3"/>
        <v>100.99339202300537</v>
      </c>
    </row>
    <row r="16" spans="1:12" ht="34.5" customHeight="1" x14ac:dyDescent="0.25">
      <c r="A16" s="15" t="s">
        <v>10</v>
      </c>
      <c r="B16" s="18" t="s">
        <v>11</v>
      </c>
      <c r="C16" s="45">
        <v>114396.8</v>
      </c>
      <c r="D16" s="4">
        <v>101811.1</v>
      </c>
      <c r="E16" s="4">
        <v>105809.2</v>
      </c>
      <c r="F16" s="4">
        <v>114499.2</v>
      </c>
      <c r="G16" s="4">
        <f t="shared" si="6"/>
        <v>112.46239358969699</v>
      </c>
      <c r="H16" s="4">
        <f t="shared" si="7"/>
        <v>108.21289642110517</v>
      </c>
      <c r="I16" s="4">
        <v>115987.7</v>
      </c>
      <c r="J16" s="4">
        <f t="shared" si="2"/>
        <v>101.30000908303289</v>
      </c>
      <c r="K16" s="4">
        <v>117032</v>
      </c>
      <c r="L16" s="4">
        <f t="shared" si="3"/>
        <v>100.90035408926981</v>
      </c>
    </row>
    <row r="17" spans="1:12" ht="31.2" x14ac:dyDescent="0.25">
      <c r="A17" s="15" t="s">
        <v>12</v>
      </c>
      <c r="B17" s="18" t="s">
        <v>13</v>
      </c>
      <c r="C17" s="45">
        <v>-169.9</v>
      </c>
      <c r="D17" s="4">
        <v>0</v>
      </c>
      <c r="E17" s="46">
        <v>-352.6</v>
      </c>
      <c r="F17" s="4">
        <v>0</v>
      </c>
      <c r="G17" s="4">
        <v>0</v>
      </c>
      <c r="H17" s="4">
        <f t="shared" si="7"/>
        <v>0</v>
      </c>
      <c r="I17" s="4">
        <v>0</v>
      </c>
      <c r="J17" s="4">
        <v>0</v>
      </c>
      <c r="K17" s="4">
        <v>0</v>
      </c>
      <c r="L17" s="4">
        <v>0</v>
      </c>
    </row>
    <row r="18" spans="1:12" ht="17.25" customHeight="1" x14ac:dyDescent="0.25">
      <c r="A18" s="15" t="s">
        <v>14</v>
      </c>
      <c r="B18" s="19" t="s">
        <v>15</v>
      </c>
      <c r="C18" s="4">
        <v>1535.5</v>
      </c>
      <c r="D18" s="4">
        <v>1200</v>
      </c>
      <c r="E18" s="4">
        <v>1200</v>
      </c>
      <c r="F18" s="4">
        <v>910</v>
      </c>
      <c r="G18" s="4">
        <f t="shared" si="6"/>
        <v>75.833333333333329</v>
      </c>
      <c r="H18" s="4">
        <f t="shared" si="7"/>
        <v>75.833333333333329</v>
      </c>
      <c r="I18" s="4">
        <v>770</v>
      </c>
      <c r="J18" s="4">
        <f t="shared" si="2"/>
        <v>84.615384615384613</v>
      </c>
      <c r="K18" s="4">
        <v>820</v>
      </c>
      <c r="L18" s="4">
        <f t="shared" si="3"/>
        <v>106.49350649350649</v>
      </c>
    </row>
    <row r="19" spans="1:12" ht="33.75" customHeight="1" x14ac:dyDescent="0.25">
      <c r="A19" s="15" t="s">
        <v>16</v>
      </c>
      <c r="B19" s="18" t="s">
        <v>17</v>
      </c>
      <c r="C19" s="4">
        <v>7749.5</v>
      </c>
      <c r="D19" s="4">
        <v>8200</v>
      </c>
      <c r="E19" s="4">
        <v>8200</v>
      </c>
      <c r="F19" s="4">
        <v>8300</v>
      </c>
      <c r="G19" s="4">
        <f t="shared" si="6"/>
        <v>101.21951219512195</v>
      </c>
      <c r="H19" s="4">
        <f t="shared" si="7"/>
        <v>101.21951219512195</v>
      </c>
      <c r="I19" s="4">
        <v>8500</v>
      </c>
      <c r="J19" s="4">
        <f t="shared" si="2"/>
        <v>102.40963855421687</v>
      </c>
      <c r="K19" s="4">
        <v>8650</v>
      </c>
      <c r="L19" s="4">
        <f t="shared" si="3"/>
        <v>101.76470588235293</v>
      </c>
    </row>
    <row r="20" spans="1:12" s="14" customFormat="1" x14ac:dyDescent="0.25">
      <c r="A20" s="11" t="s">
        <v>18</v>
      </c>
      <c r="B20" s="20" t="s">
        <v>184</v>
      </c>
      <c r="C20" s="40">
        <f t="shared" ref="C20" si="10">SUM(C21:C23)</f>
        <v>85074.299999999988</v>
      </c>
      <c r="D20" s="3">
        <f>SUM(D21:D23)</f>
        <v>77506</v>
      </c>
      <c r="E20" s="3">
        <f>SUM(E21:E23)</f>
        <v>77506</v>
      </c>
      <c r="F20" s="3">
        <f>SUM(F21:F23)</f>
        <v>106738.70000000001</v>
      </c>
      <c r="G20" s="3">
        <f t="shared" si="6"/>
        <v>137.71669290119476</v>
      </c>
      <c r="H20" s="3">
        <f t="shared" si="7"/>
        <v>137.71669290119476</v>
      </c>
      <c r="I20" s="3">
        <f>SUM(I21:I23)</f>
        <v>107168.09999999999</v>
      </c>
      <c r="J20" s="3">
        <f t="shared" si="2"/>
        <v>100.40229082797521</v>
      </c>
      <c r="K20" s="3">
        <f>SUM(K21:K23)</f>
        <v>108298.20000000001</v>
      </c>
      <c r="L20" s="3">
        <f t="shared" si="3"/>
        <v>101.05451155707716</v>
      </c>
    </row>
    <row r="21" spans="1:12" x14ac:dyDescent="0.25">
      <c r="A21" s="15" t="s">
        <v>19</v>
      </c>
      <c r="B21" s="16" t="s">
        <v>20</v>
      </c>
      <c r="C21" s="44">
        <v>29955.1</v>
      </c>
      <c r="D21" s="4">
        <v>25590</v>
      </c>
      <c r="E21" s="4">
        <v>25590</v>
      </c>
      <c r="F21" s="4">
        <v>44093.4</v>
      </c>
      <c r="G21" s="4">
        <f t="shared" si="6"/>
        <v>172.30715123094959</v>
      </c>
      <c r="H21" s="4">
        <f t="shared" si="7"/>
        <v>172.30715123094959</v>
      </c>
      <c r="I21" s="4">
        <v>44181.599999999999</v>
      </c>
      <c r="J21" s="4">
        <f t="shared" si="2"/>
        <v>100.20002993645308</v>
      </c>
      <c r="K21" s="4">
        <v>44490.9</v>
      </c>
      <c r="L21" s="4">
        <f t="shared" si="3"/>
        <v>100.7000651855071</v>
      </c>
    </row>
    <row r="22" spans="1:12" x14ac:dyDescent="0.25">
      <c r="A22" s="15" t="s">
        <v>176</v>
      </c>
      <c r="B22" s="16" t="s">
        <v>177</v>
      </c>
      <c r="C22" s="44">
        <v>14563.1</v>
      </c>
      <c r="D22" s="4">
        <v>14316</v>
      </c>
      <c r="E22" s="4">
        <v>14316</v>
      </c>
      <c r="F22" s="4">
        <v>15108.7</v>
      </c>
      <c r="G22" s="4">
        <f t="shared" si="6"/>
        <v>105.53716121821739</v>
      </c>
      <c r="H22" s="4">
        <f t="shared" si="7"/>
        <v>105.53716121821739</v>
      </c>
      <c r="I22" s="4">
        <v>15259.8</v>
      </c>
      <c r="J22" s="4">
        <f t="shared" si="2"/>
        <v>101.0000860431407</v>
      </c>
      <c r="K22" s="4">
        <v>15412.4</v>
      </c>
      <c r="L22" s="4">
        <f t="shared" si="3"/>
        <v>101.00001310633166</v>
      </c>
    </row>
    <row r="23" spans="1:12" x14ac:dyDescent="0.25">
      <c r="A23" s="15" t="s">
        <v>21</v>
      </c>
      <c r="B23" s="16" t="s">
        <v>22</v>
      </c>
      <c r="C23" s="44">
        <v>40556.1</v>
      </c>
      <c r="D23" s="4">
        <v>37600</v>
      </c>
      <c r="E23" s="4">
        <v>37600</v>
      </c>
      <c r="F23" s="4">
        <v>47536.6</v>
      </c>
      <c r="G23" s="4">
        <f t="shared" si="6"/>
        <v>126.42712765957447</v>
      </c>
      <c r="H23" s="4">
        <f t="shared" si="7"/>
        <v>126.42712765957447</v>
      </c>
      <c r="I23" s="4">
        <v>47726.7</v>
      </c>
      <c r="J23" s="4">
        <f t="shared" si="2"/>
        <v>100.39990239099978</v>
      </c>
      <c r="K23" s="4">
        <v>48394.9</v>
      </c>
      <c r="L23" s="4">
        <f t="shared" si="3"/>
        <v>101.40005489589686</v>
      </c>
    </row>
    <row r="24" spans="1:12" s="14" customFormat="1" x14ac:dyDescent="0.25">
      <c r="A24" s="11" t="s">
        <v>23</v>
      </c>
      <c r="B24" s="17" t="s">
        <v>185</v>
      </c>
      <c r="C24" s="40">
        <f>SUM(C25:C26)</f>
        <v>6577</v>
      </c>
      <c r="D24" s="40">
        <f t="shared" ref="D24:E24" si="11">SUM(D25:D26)</f>
        <v>4910</v>
      </c>
      <c r="E24" s="40">
        <f t="shared" si="11"/>
        <v>6415</v>
      </c>
      <c r="F24" s="40">
        <f>SUM(F25:F26)</f>
        <v>6500</v>
      </c>
      <c r="G24" s="3">
        <f t="shared" si="6"/>
        <v>132.38289205702648</v>
      </c>
      <c r="H24" s="3">
        <f t="shared" si="7"/>
        <v>101.32501948558068</v>
      </c>
      <c r="I24" s="40">
        <f>SUM(I25:I26)</f>
        <v>6510</v>
      </c>
      <c r="J24" s="3">
        <f t="shared" si="2"/>
        <v>100.15384615384615</v>
      </c>
      <c r="K24" s="40">
        <f>SUM(K25:K26)</f>
        <v>6560</v>
      </c>
      <c r="L24" s="3">
        <f t="shared" si="3"/>
        <v>100.76804915514592</v>
      </c>
    </row>
    <row r="25" spans="1:12" s="14" customFormat="1" ht="46.8" x14ac:dyDescent="0.25">
      <c r="A25" s="31" t="s">
        <v>228</v>
      </c>
      <c r="B25" s="32" t="s">
        <v>227</v>
      </c>
      <c r="C25" s="44">
        <v>6327</v>
      </c>
      <c r="D25" s="4">
        <v>4900</v>
      </c>
      <c r="E25" s="4">
        <v>6400</v>
      </c>
      <c r="F25" s="4">
        <v>6490</v>
      </c>
      <c r="G25" s="4">
        <f t="shared" ref="G25:G26" si="12">F25/D25*100</f>
        <v>132.44897959183672</v>
      </c>
      <c r="H25" s="4">
        <f t="shared" ref="H25:H26" si="13">F25/E25*100</f>
        <v>101.40625000000001</v>
      </c>
      <c r="I25" s="4">
        <v>6500</v>
      </c>
      <c r="J25" s="4">
        <f t="shared" ref="J25:J26" si="14">SUM(I25/F25)*100</f>
        <v>100.15408320493067</v>
      </c>
      <c r="K25" s="4">
        <v>6550</v>
      </c>
      <c r="L25" s="4">
        <f t="shared" ref="L25:L26" si="15">SUM(K25/I25)*100</f>
        <v>100.76923076923077</v>
      </c>
    </row>
    <row r="26" spans="1:12" s="14" customFormat="1" ht="48" customHeight="1" x14ac:dyDescent="0.25">
      <c r="A26" s="31" t="s">
        <v>229</v>
      </c>
      <c r="B26" s="33" t="s">
        <v>230</v>
      </c>
      <c r="C26" s="44">
        <v>250</v>
      </c>
      <c r="D26" s="4">
        <v>10</v>
      </c>
      <c r="E26" s="4">
        <v>15</v>
      </c>
      <c r="F26" s="4">
        <v>10</v>
      </c>
      <c r="G26" s="4">
        <f t="shared" si="12"/>
        <v>100</v>
      </c>
      <c r="H26" s="4">
        <f t="shared" si="13"/>
        <v>66.666666666666657</v>
      </c>
      <c r="I26" s="4">
        <v>10</v>
      </c>
      <c r="J26" s="4">
        <f t="shared" si="14"/>
        <v>100</v>
      </c>
      <c r="K26" s="4">
        <v>10</v>
      </c>
      <c r="L26" s="4">
        <f t="shared" si="15"/>
        <v>100</v>
      </c>
    </row>
    <row r="27" spans="1:12" ht="21.75" customHeight="1" x14ac:dyDescent="0.25">
      <c r="A27" s="11" t="s">
        <v>208</v>
      </c>
      <c r="B27" s="12" t="s">
        <v>198</v>
      </c>
      <c r="C27" s="40">
        <f>SUM(C28:C48)</f>
        <v>349595.49999999994</v>
      </c>
      <c r="D27" s="40">
        <f>SUM(D28:D48)</f>
        <v>210407.30000000002</v>
      </c>
      <c r="E27" s="40">
        <f>SUM(E28:E48)</f>
        <v>305674.7</v>
      </c>
      <c r="F27" s="40">
        <f>SUM(F28+F33+F35+F38+F42+F48)</f>
        <v>117527.70000000001</v>
      </c>
      <c r="G27" s="3">
        <f t="shared" ref="G27" si="16">F27/D27*100</f>
        <v>55.857234991371499</v>
      </c>
      <c r="H27" s="3">
        <f t="shared" ref="H27" si="17">F27/E27*100</f>
        <v>38.44861874404392</v>
      </c>
      <c r="I27" s="40">
        <f>SUM(I28+I33+I35+I38+I42+I48)</f>
        <v>109899.70000000001</v>
      </c>
      <c r="J27" s="3">
        <f t="shared" si="2"/>
        <v>93.509615180080957</v>
      </c>
      <c r="K27" s="40">
        <f>SUM(K28+K33+K35+K38+K42+K48)</f>
        <v>101968.1</v>
      </c>
      <c r="L27" s="3">
        <f t="shared" si="3"/>
        <v>92.782873838600096</v>
      </c>
    </row>
    <row r="28" spans="1:12" s="14" customFormat="1" ht="46.8" x14ac:dyDescent="0.25">
      <c r="A28" s="11" t="s">
        <v>24</v>
      </c>
      <c r="B28" s="17" t="s">
        <v>186</v>
      </c>
      <c r="C28" s="40">
        <f>SUM(C29:C32)</f>
        <v>77470.399999999994</v>
      </c>
      <c r="D28" s="40">
        <f t="shared" ref="D28:F28" si="18">SUM(D29:D32)</f>
        <v>63483</v>
      </c>
      <c r="E28" s="40">
        <f t="shared" si="18"/>
        <v>74894.399999999994</v>
      </c>
      <c r="F28" s="40">
        <f t="shared" si="18"/>
        <v>62738</v>
      </c>
      <c r="G28" s="3">
        <f t="shared" si="6"/>
        <v>98.826457476804819</v>
      </c>
      <c r="H28" s="3">
        <f t="shared" si="7"/>
        <v>83.768612873592701</v>
      </c>
      <c r="I28" s="40">
        <f t="shared" ref="I28" si="19">SUM(I29:I32)</f>
        <v>60198</v>
      </c>
      <c r="J28" s="3">
        <f t="shared" ref="J28:J53" si="20">SUM(I28/F28)*100</f>
        <v>95.951417004048579</v>
      </c>
      <c r="K28" s="40">
        <f t="shared" ref="K28" si="21">SUM(K29:K32)</f>
        <v>55684</v>
      </c>
      <c r="L28" s="3">
        <f t="shared" ref="L28:L53" si="22">SUM(K28/I28)*100</f>
        <v>92.501412007043427</v>
      </c>
    </row>
    <row r="29" spans="1:12" s="14" customFormat="1" ht="109.2" x14ac:dyDescent="0.25">
      <c r="A29" s="31" t="s">
        <v>223</v>
      </c>
      <c r="B29" s="32" t="s">
        <v>219</v>
      </c>
      <c r="C29" s="44">
        <v>112.2</v>
      </c>
      <c r="D29" s="4">
        <v>0</v>
      </c>
      <c r="E29" s="4">
        <v>207.9</v>
      </c>
      <c r="F29" s="4">
        <v>0</v>
      </c>
      <c r="G29" s="4">
        <v>0</v>
      </c>
      <c r="H29" s="4">
        <f t="shared" ref="H29:H32" si="23">F29/E29*100</f>
        <v>0</v>
      </c>
      <c r="I29" s="4">
        <v>0</v>
      </c>
      <c r="J29" s="4">
        <v>0</v>
      </c>
      <c r="K29" s="4">
        <v>0</v>
      </c>
      <c r="L29" s="4">
        <v>0</v>
      </c>
    </row>
    <row r="30" spans="1:12" s="14" customFormat="1" ht="127.5" customHeight="1" x14ac:dyDescent="0.25">
      <c r="A30" s="31" t="s">
        <v>224</v>
      </c>
      <c r="B30" s="32" t="s">
        <v>220</v>
      </c>
      <c r="C30" s="44">
        <v>59834.1</v>
      </c>
      <c r="D30" s="4">
        <v>50793</v>
      </c>
      <c r="E30" s="4">
        <v>61945.7</v>
      </c>
      <c r="F30" s="4">
        <v>50738</v>
      </c>
      <c r="G30" s="4">
        <f t="shared" ref="G30:G32" si="24">F30/D30*100</f>
        <v>99.891717362628711</v>
      </c>
      <c r="H30" s="4">
        <f t="shared" si="23"/>
        <v>81.907218741575278</v>
      </c>
      <c r="I30" s="4">
        <v>48698</v>
      </c>
      <c r="J30" s="4">
        <f t="shared" ref="J30:J32" si="25">SUM(I30/F30)*100</f>
        <v>95.979344869722894</v>
      </c>
      <c r="K30" s="4">
        <v>44684</v>
      </c>
      <c r="L30" s="4">
        <f t="shared" ref="L30:L32" si="26">SUM(K30/I30)*100</f>
        <v>91.757361698632394</v>
      </c>
    </row>
    <row r="31" spans="1:12" s="14" customFormat="1" ht="36.75" customHeight="1" x14ac:dyDescent="0.25">
      <c r="A31" s="31" t="s">
        <v>225</v>
      </c>
      <c r="B31" s="32" t="s">
        <v>221</v>
      </c>
      <c r="C31" s="44">
        <v>5</v>
      </c>
      <c r="D31" s="4">
        <v>0</v>
      </c>
      <c r="E31" s="4">
        <v>50.8</v>
      </c>
      <c r="F31" s="4">
        <v>0</v>
      </c>
      <c r="G31" s="4">
        <v>0</v>
      </c>
      <c r="H31" s="4">
        <f t="shared" si="23"/>
        <v>0</v>
      </c>
      <c r="I31" s="4">
        <v>0</v>
      </c>
      <c r="J31" s="4">
        <v>0</v>
      </c>
      <c r="K31" s="4">
        <v>0</v>
      </c>
      <c r="L31" s="4">
        <v>0</v>
      </c>
    </row>
    <row r="32" spans="1:12" s="14" customFormat="1" ht="110.25" customHeight="1" x14ac:dyDescent="0.25">
      <c r="A32" s="31" t="s">
        <v>226</v>
      </c>
      <c r="B32" s="32" t="s">
        <v>222</v>
      </c>
      <c r="C32" s="44">
        <v>17519.099999999999</v>
      </c>
      <c r="D32" s="4">
        <v>12690</v>
      </c>
      <c r="E32" s="4">
        <v>12690</v>
      </c>
      <c r="F32" s="4">
        <v>12000</v>
      </c>
      <c r="G32" s="4">
        <f t="shared" si="24"/>
        <v>94.562647754137117</v>
      </c>
      <c r="H32" s="4">
        <f t="shared" si="23"/>
        <v>94.562647754137117</v>
      </c>
      <c r="I32" s="4">
        <v>11500</v>
      </c>
      <c r="J32" s="4">
        <f t="shared" si="25"/>
        <v>95.833333333333343</v>
      </c>
      <c r="K32" s="4">
        <v>11000</v>
      </c>
      <c r="L32" s="4">
        <f t="shared" si="26"/>
        <v>95.652173913043484</v>
      </c>
    </row>
    <row r="33" spans="1:12" s="14" customFormat="1" ht="37.5" customHeight="1" x14ac:dyDescent="0.25">
      <c r="A33" s="11" t="s">
        <v>25</v>
      </c>
      <c r="B33" s="17" t="s">
        <v>187</v>
      </c>
      <c r="C33" s="40">
        <f>SUM(C34)</f>
        <v>1659.8</v>
      </c>
      <c r="D33" s="40">
        <f t="shared" ref="D33:F33" si="27">SUM(D34)</f>
        <v>1702</v>
      </c>
      <c r="E33" s="40">
        <f t="shared" si="27"/>
        <v>1958.7</v>
      </c>
      <c r="F33" s="40">
        <f t="shared" si="27"/>
        <v>966.1</v>
      </c>
      <c r="G33" s="3">
        <f t="shared" si="6"/>
        <v>56.76263219741481</v>
      </c>
      <c r="H33" s="3">
        <f t="shared" si="7"/>
        <v>49.323530913360905</v>
      </c>
      <c r="I33" s="40">
        <f t="shared" ref="I33" si="28">SUM(I34)</f>
        <v>966.1</v>
      </c>
      <c r="J33" s="3">
        <f t="shared" si="20"/>
        <v>100</v>
      </c>
      <c r="K33" s="40">
        <f t="shared" ref="K33" si="29">SUM(K34)</f>
        <v>966.1</v>
      </c>
      <c r="L33" s="3">
        <f t="shared" si="22"/>
        <v>100</v>
      </c>
    </row>
    <row r="34" spans="1:12" s="14" customFormat="1" ht="34.5" customHeight="1" x14ac:dyDescent="0.25">
      <c r="A34" s="34" t="s">
        <v>232</v>
      </c>
      <c r="B34" s="33" t="s">
        <v>231</v>
      </c>
      <c r="C34" s="44">
        <v>1659.8</v>
      </c>
      <c r="D34" s="4">
        <v>1702</v>
      </c>
      <c r="E34" s="4">
        <v>1958.7</v>
      </c>
      <c r="F34" s="4">
        <v>966.1</v>
      </c>
      <c r="G34" s="4">
        <f t="shared" ref="G34" si="30">F34/D34*100</f>
        <v>56.76263219741481</v>
      </c>
      <c r="H34" s="4">
        <f t="shared" ref="H34" si="31">F34/E34*100</f>
        <v>49.323530913360905</v>
      </c>
      <c r="I34" s="4">
        <v>966.1</v>
      </c>
      <c r="J34" s="4">
        <f t="shared" ref="J34" si="32">SUM(I34/F34)*100</f>
        <v>100</v>
      </c>
      <c r="K34" s="4">
        <v>966.1</v>
      </c>
      <c r="L34" s="4">
        <f t="shared" ref="L34" si="33">SUM(K34/I34)*100</f>
        <v>100</v>
      </c>
    </row>
    <row r="35" spans="1:12" s="14" customFormat="1" ht="31.2" x14ac:dyDescent="0.25">
      <c r="A35" s="11" t="s">
        <v>26</v>
      </c>
      <c r="B35" s="17" t="s">
        <v>188</v>
      </c>
      <c r="C35" s="40">
        <f>SUM(C36:C37)</f>
        <v>2692.8</v>
      </c>
      <c r="D35" s="40">
        <f t="shared" ref="D35:F35" si="34">SUM(D36:D37)</f>
        <v>69</v>
      </c>
      <c r="E35" s="40">
        <f t="shared" si="34"/>
        <v>684.9</v>
      </c>
      <c r="F35" s="40">
        <f t="shared" si="34"/>
        <v>81.3</v>
      </c>
      <c r="G35" s="3">
        <f t="shared" si="6"/>
        <v>117.82608695652172</v>
      </c>
      <c r="H35" s="3">
        <f t="shared" si="7"/>
        <v>11.870346035917652</v>
      </c>
      <c r="I35" s="40">
        <f t="shared" ref="I35" si="35">SUM(I36:I37)</f>
        <v>81.3</v>
      </c>
      <c r="J35" s="3">
        <f t="shared" si="20"/>
        <v>100</v>
      </c>
      <c r="K35" s="40">
        <f t="shared" ref="K35" si="36">SUM(K36:K37)</f>
        <v>81.3</v>
      </c>
      <c r="L35" s="3">
        <f t="shared" si="22"/>
        <v>100</v>
      </c>
    </row>
    <row r="36" spans="1:12" s="14" customFormat="1" ht="17.25" customHeight="1" x14ac:dyDescent="0.25">
      <c r="A36" s="34" t="s">
        <v>235</v>
      </c>
      <c r="B36" s="33" t="s">
        <v>233</v>
      </c>
      <c r="C36" s="44">
        <v>208.8</v>
      </c>
      <c r="D36" s="4">
        <v>34.299999999999997</v>
      </c>
      <c r="E36" s="4">
        <v>34.299999999999997</v>
      </c>
      <c r="F36" s="4">
        <v>0</v>
      </c>
      <c r="G36" s="4">
        <f t="shared" ref="G36:G37" si="37">F36/D36*100</f>
        <v>0</v>
      </c>
      <c r="H36" s="4">
        <f t="shared" ref="H36:H37" si="38">F36/E36*100</f>
        <v>0</v>
      </c>
      <c r="I36" s="4">
        <v>0</v>
      </c>
      <c r="J36" s="4">
        <v>0</v>
      </c>
      <c r="K36" s="4">
        <v>0</v>
      </c>
      <c r="L36" s="4">
        <v>0</v>
      </c>
    </row>
    <row r="37" spans="1:12" s="14" customFormat="1" ht="20.25" customHeight="1" x14ac:dyDescent="0.25">
      <c r="A37" s="34" t="s">
        <v>236</v>
      </c>
      <c r="B37" s="33" t="s">
        <v>234</v>
      </c>
      <c r="C37" s="44">
        <v>2484</v>
      </c>
      <c r="D37" s="4">
        <v>34.700000000000003</v>
      </c>
      <c r="E37" s="4">
        <v>650.6</v>
      </c>
      <c r="F37" s="4">
        <v>81.3</v>
      </c>
      <c r="G37" s="4">
        <f t="shared" si="37"/>
        <v>234.2939481268011</v>
      </c>
      <c r="H37" s="4">
        <f t="shared" si="38"/>
        <v>12.49615739317553</v>
      </c>
      <c r="I37" s="4">
        <v>81.3</v>
      </c>
      <c r="J37" s="4">
        <f t="shared" ref="J37" si="39">SUM(I37/F37)*100</f>
        <v>100</v>
      </c>
      <c r="K37" s="4">
        <v>81.3</v>
      </c>
      <c r="L37" s="4">
        <f t="shared" ref="L37" si="40">SUM(K37/I37)*100</f>
        <v>100</v>
      </c>
    </row>
    <row r="38" spans="1:12" s="14" customFormat="1" ht="31.2" x14ac:dyDescent="0.25">
      <c r="A38" s="11" t="s">
        <v>27</v>
      </c>
      <c r="B38" s="17" t="s">
        <v>189</v>
      </c>
      <c r="C38" s="40">
        <f>SUM(C39:C41)</f>
        <v>88293</v>
      </c>
      <c r="D38" s="40">
        <f t="shared" ref="D38:F38" si="41">SUM(D39:D41)</f>
        <v>36797.599999999999</v>
      </c>
      <c r="E38" s="40">
        <f t="shared" si="41"/>
        <v>70468.600000000006</v>
      </c>
      <c r="F38" s="40">
        <f t="shared" si="41"/>
        <v>48631.6</v>
      </c>
      <c r="G38" s="3">
        <f t="shared" si="6"/>
        <v>132.15970606778706</v>
      </c>
      <c r="H38" s="3">
        <f t="shared" si="7"/>
        <v>69.011730047141555</v>
      </c>
      <c r="I38" s="40">
        <f t="shared" ref="I38" si="42">SUM(I39:I41)</f>
        <v>43543.6</v>
      </c>
      <c r="J38" s="3">
        <f t="shared" si="20"/>
        <v>89.537666866810881</v>
      </c>
      <c r="K38" s="40">
        <f t="shared" ref="K38" si="43">SUM(K39:K41)</f>
        <v>40126</v>
      </c>
      <c r="L38" s="3">
        <f t="shared" si="22"/>
        <v>92.151315003812272</v>
      </c>
    </row>
    <row r="39" spans="1:12" s="14" customFormat="1" x14ac:dyDescent="0.25">
      <c r="A39" s="34" t="s">
        <v>240</v>
      </c>
      <c r="B39" s="33" t="s">
        <v>237</v>
      </c>
      <c r="C39" s="44">
        <v>64196.3</v>
      </c>
      <c r="D39" s="4">
        <v>36387.599999999999</v>
      </c>
      <c r="E39" s="4">
        <v>65000</v>
      </c>
      <c r="F39" s="4">
        <v>48531.6</v>
      </c>
      <c r="G39" s="4">
        <f t="shared" ref="G39:G41" si="44">F39/D39*100</f>
        <v>133.37400652969694</v>
      </c>
      <c r="H39" s="4">
        <f t="shared" ref="H39:H41" si="45">F39/E39*100</f>
        <v>74.664000000000001</v>
      </c>
      <c r="I39" s="4">
        <v>43473.599999999999</v>
      </c>
      <c r="J39" s="4">
        <f t="shared" ref="J39:J41" si="46">SUM(I39/F39)*100</f>
        <v>89.577924486314075</v>
      </c>
      <c r="K39" s="4">
        <v>40056</v>
      </c>
      <c r="L39" s="4">
        <f t="shared" ref="L39:L41" si="47">SUM(K39/I39)*100</f>
        <v>92.138677266202933</v>
      </c>
    </row>
    <row r="40" spans="1:12" s="14" customFormat="1" ht="108" customHeight="1" x14ac:dyDescent="0.25">
      <c r="A40" s="34" t="s">
        <v>241</v>
      </c>
      <c r="B40" s="33" t="s">
        <v>238</v>
      </c>
      <c r="C40" s="44">
        <v>11579.9</v>
      </c>
      <c r="D40" s="4">
        <v>0</v>
      </c>
      <c r="E40" s="4">
        <v>0</v>
      </c>
      <c r="F40" s="4">
        <v>0</v>
      </c>
      <c r="G40" s="4">
        <v>0</v>
      </c>
      <c r="H40" s="4">
        <v>0</v>
      </c>
      <c r="I40" s="4">
        <v>0</v>
      </c>
      <c r="J40" s="4">
        <v>0</v>
      </c>
      <c r="K40" s="4">
        <v>0</v>
      </c>
      <c r="L40" s="4">
        <v>0</v>
      </c>
    </row>
    <row r="41" spans="1:12" s="14" customFormat="1" ht="49.5" customHeight="1" x14ac:dyDescent="0.25">
      <c r="A41" s="34" t="s">
        <v>242</v>
      </c>
      <c r="B41" s="33" t="s">
        <v>239</v>
      </c>
      <c r="C41" s="44">
        <v>12516.8</v>
      </c>
      <c r="D41" s="4">
        <v>410</v>
      </c>
      <c r="E41" s="4">
        <v>5468.6</v>
      </c>
      <c r="F41" s="4">
        <v>100</v>
      </c>
      <c r="G41" s="4">
        <f t="shared" si="44"/>
        <v>24.390243902439025</v>
      </c>
      <c r="H41" s="4">
        <f t="shared" si="45"/>
        <v>1.8286215850491898</v>
      </c>
      <c r="I41" s="4">
        <v>70</v>
      </c>
      <c r="J41" s="4">
        <f t="shared" si="46"/>
        <v>70</v>
      </c>
      <c r="K41" s="4">
        <v>70</v>
      </c>
      <c r="L41" s="4">
        <f t="shared" si="47"/>
        <v>100</v>
      </c>
    </row>
    <row r="42" spans="1:12" s="14" customFormat="1" ht="18.75" customHeight="1" x14ac:dyDescent="0.25">
      <c r="A42" s="11" t="s">
        <v>28</v>
      </c>
      <c r="B42" s="17" t="s">
        <v>190</v>
      </c>
      <c r="C42" s="40">
        <f t="shared" ref="C42:D42" si="48">SUM(C43:C47)</f>
        <v>4328.3</v>
      </c>
      <c r="D42" s="40">
        <f t="shared" si="48"/>
        <v>2942.2000000000003</v>
      </c>
      <c r="E42" s="40">
        <f>SUM(E43:E47)</f>
        <v>4600.3999999999996</v>
      </c>
      <c r="F42" s="40">
        <f t="shared" ref="F42" si="49">SUM(F43:F47)</f>
        <v>4709.6000000000004</v>
      </c>
      <c r="G42" s="3">
        <f t="shared" si="6"/>
        <v>160.0706953980015</v>
      </c>
      <c r="H42" s="3">
        <f t="shared" si="7"/>
        <v>102.37370663420573</v>
      </c>
      <c r="I42" s="40">
        <f t="shared" ref="I42" si="50">SUM(I43:I47)</f>
        <v>4709.6000000000004</v>
      </c>
      <c r="J42" s="3">
        <f t="shared" si="20"/>
        <v>100</v>
      </c>
      <c r="K42" s="40">
        <f t="shared" ref="K42" si="51">SUM(K43:K47)</f>
        <v>4709.6000000000004</v>
      </c>
      <c r="L42" s="3">
        <f t="shared" si="22"/>
        <v>100</v>
      </c>
    </row>
    <row r="43" spans="1:12" s="14" customFormat="1" ht="46.8" x14ac:dyDescent="0.25">
      <c r="A43" s="34" t="s">
        <v>247</v>
      </c>
      <c r="B43" s="33" t="s">
        <v>243</v>
      </c>
      <c r="C43" s="44">
        <v>3524.9</v>
      </c>
      <c r="D43" s="4">
        <v>2746.5</v>
      </c>
      <c r="E43" s="4">
        <v>3043.5</v>
      </c>
      <c r="F43" s="4">
        <v>3161</v>
      </c>
      <c r="G43" s="4">
        <f t="shared" ref="G43:G46" si="52">F43/D43*100</f>
        <v>115.09193519024213</v>
      </c>
      <c r="H43" s="4">
        <f t="shared" ref="H43:H47" si="53">F43/E43*100</f>
        <v>103.86068670938064</v>
      </c>
      <c r="I43" s="4">
        <v>3161</v>
      </c>
      <c r="J43" s="4">
        <f t="shared" ref="J43:J47" si="54">SUM(I43/F43)*100</f>
        <v>100</v>
      </c>
      <c r="K43" s="4">
        <v>3161</v>
      </c>
      <c r="L43" s="4">
        <f t="shared" ref="L43:L47" si="55">SUM(K43/I43)*100</f>
        <v>100</v>
      </c>
    </row>
    <row r="44" spans="1:12" s="14" customFormat="1" ht="46.5" customHeight="1" x14ac:dyDescent="0.25">
      <c r="A44" s="34" t="s">
        <v>248</v>
      </c>
      <c r="B44" s="33" t="s">
        <v>244</v>
      </c>
      <c r="C44" s="44">
        <v>86.3</v>
      </c>
      <c r="D44" s="4">
        <v>82.3</v>
      </c>
      <c r="E44" s="4">
        <v>98.8</v>
      </c>
      <c r="F44" s="4">
        <v>83.5</v>
      </c>
      <c r="G44" s="4">
        <f t="shared" si="52"/>
        <v>101.4580801944107</v>
      </c>
      <c r="H44" s="4">
        <f t="shared" si="53"/>
        <v>84.514170040485837</v>
      </c>
      <c r="I44" s="4">
        <v>83.5</v>
      </c>
      <c r="J44" s="4">
        <f t="shared" si="54"/>
        <v>100</v>
      </c>
      <c r="K44" s="4">
        <v>83.5</v>
      </c>
      <c r="L44" s="4">
        <f t="shared" si="55"/>
        <v>100</v>
      </c>
    </row>
    <row r="45" spans="1:12" s="14" customFormat="1" ht="138.75" customHeight="1" x14ac:dyDescent="0.25">
      <c r="A45" s="34" t="s">
        <v>249</v>
      </c>
      <c r="B45" s="33" t="s">
        <v>245</v>
      </c>
      <c r="C45" s="44">
        <v>253.8</v>
      </c>
      <c r="D45" s="4">
        <v>23.6</v>
      </c>
      <c r="E45" s="4">
        <v>19.2</v>
      </c>
      <c r="F45" s="4">
        <v>18</v>
      </c>
      <c r="G45" s="4">
        <f t="shared" si="52"/>
        <v>76.271186440677965</v>
      </c>
      <c r="H45" s="4">
        <f t="shared" si="53"/>
        <v>93.75</v>
      </c>
      <c r="I45" s="4">
        <v>18</v>
      </c>
      <c r="J45" s="4">
        <f t="shared" si="54"/>
        <v>100</v>
      </c>
      <c r="K45" s="4">
        <v>18</v>
      </c>
      <c r="L45" s="4">
        <f t="shared" si="55"/>
        <v>100</v>
      </c>
    </row>
    <row r="46" spans="1:12" s="14" customFormat="1" ht="31.2" x14ac:dyDescent="0.25">
      <c r="A46" s="34" t="s">
        <v>250</v>
      </c>
      <c r="B46" s="33" t="s">
        <v>246</v>
      </c>
      <c r="C46" s="44">
        <v>463.3</v>
      </c>
      <c r="D46" s="4">
        <v>89.8</v>
      </c>
      <c r="E46" s="4">
        <v>43.2</v>
      </c>
      <c r="F46" s="4">
        <v>47.1</v>
      </c>
      <c r="G46" s="4">
        <f t="shared" si="52"/>
        <v>52.449888641425389</v>
      </c>
      <c r="H46" s="4">
        <f t="shared" si="53"/>
        <v>109.02777777777777</v>
      </c>
      <c r="I46" s="4">
        <v>47.1</v>
      </c>
      <c r="J46" s="4">
        <f t="shared" si="54"/>
        <v>100</v>
      </c>
      <c r="K46" s="4">
        <v>47.1</v>
      </c>
      <c r="L46" s="4">
        <f t="shared" si="55"/>
        <v>100</v>
      </c>
    </row>
    <row r="47" spans="1:12" s="14" customFormat="1" ht="31.2" x14ac:dyDescent="0.25">
      <c r="A47" s="18" t="s">
        <v>255</v>
      </c>
      <c r="B47" s="18" t="s">
        <v>254</v>
      </c>
      <c r="C47" s="44">
        <v>0</v>
      </c>
      <c r="D47" s="44">
        <v>0</v>
      </c>
      <c r="E47" s="44">
        <v>1395.7</v>
      </c>
      <c r="F47" s="44">
        <v>1400</v>
      </c>
      <c r="G47" s="4">
        <v>0</v>
      </c>
      <c r="H47" s="4">
        <f t="shared" si="53"/>
        <v>100.30808913090206</v>
      </c>
      <c r="I47" s="4">
        <v>1400</v>
      </c>
      <c r="J47" s="4">
        <f t="shared" si="54"/>
        <v>100</v>
      </c>
      <c r="K47" s="4">
        <v>1400</v>
      </c>
      <c r="L47" s="4">
        <f t="shared" si="55"/>
        <v>100</v>
      </c>
    </row>
    <row r="48" spans="1:12" s="14" customFormat="1" x14ac:dyDescent="0.25">
      <c r="A48" s="11" t="s">
        <v>48</v>
      </c>
      <c r="B48" s="22" t="s">
        <v>191</v>
      </c>
      <c r="C48" s="40">
        <f>SUM(C49:C51)</f>
        <v>706.90000000000009</v>
      </c>
      <c r="D48" s="40">
        <f t="shared" ref="D48:F48" si="56">SUM(D50:D51)</f>
        <v>419.7</v>
      </c>
      <c r="E48" s="40">
        <f t="shared" si="56"/>
        <v>460.7</v>
      </c>
      <c r="F48" s="40">
        <f t="shared" si="56"/>
        <v>401.1</v>
      </c>
      <c r="G48" s="3">
        <f t="shared" si="6"/>
        <v>95.568263045032182</v>
      </c>
      <c r="H48" s="3">
        <f t="shared" si="7"/>
        <v>87.063164749294558</v>
      </c>
      <c r="I48" s="40">
        <f t="shared" ref="I48" si="57">SUM(I50:I51)</f>
        <v>401.1</v>
      </c>
      <c r="J48" s="3">
        <f t="shared" si="20"/>
        <v>100</v>
      </c>
      <c r="K48" s="40">
        <f t="shared" ref="K48" si="58">SUM(K50:K51)</f>
        <v>401.1</v>
      </c>
      <c r="L48" s="3">
        <f t="shared" si="22"/>
        <v>100</v>
      </c>
    </row>
    <row r="49" spans="1:12" s="14" customFormat="1" x14ac:dyDescent="0.25">
      <c r="A49" s="34" t="s">
        <v>257</v>
      </c>
      <c r="B49" s="33" t="s">
        <v>256</v>
      </c>
      <c r="C49" s="44">
        <v>-4.7</v>
      </c>
      <c r="D49" s="44">
        <v>0</v>
      </c>
      <c r="E49" s="44">
        <v>0</v>
      </c>
      <c r="F49" s="44">
        <v>0</v>
      </c>
      <c r="G49" s="4">
        <v>0</v>
      </c>
      <c r="H49" s="4">
        <v>0</v>
      </c>
      <c r="I49" s="4">
        <v>0</v>
      </c>
      <c r="J49" s="4">
        <v>0</v>
      </c>
      <c r="K49" s="4">
        <v>0</v>
      </c>
      <c r="L49" s="4">
        <v>0</v>
      </c>
    </row>
    <row r="50" spans="1:12" s="14" customFormat="1" x14ac:dyDescent="0.25">
      <c r="A50" s="34" t="s">
        <v>252</v>
      </c>
      <c r="B50" s="33" t="s">
        <v>191</v>
      </c>
      <c r="C50" s="44">
        <v>407</v>
      </c>
      <c r="D50" s="4">
        <v>419.7</v>
      </c>
      <c r="E50" s="4">
        <v>419.7</v>
      </c>
      <c r="F50" s="4">
        <v>401.1</v>
      </c>
      <c r="G50" s="4">
        <f t="shared" ref="G50" si="59">F50/D50*100</f>
        <v>95.568263045032182</v>
      </c>
      <c r="H50" s="4">
        <f t="shared" ref="H50:H51" si="60">F50/E50*100</f>
        <v>95.568263045032182</v>
      </c>
      <c r="I50" s="4">
        <v>401.1</v>
      </c>
      <c r="J50" s="4">
        <f t="shared" ref="J50" si="61">SUM(I50/F50)*100</f>
        <v>100</v>
      </c>
      <c r="K50" s="4">
        <v>401.1</v>
      </c>
      <c r="L50" s="4">
        <f t="shared" ref="L50" si="62">SUM(K50/I50)*100</f>
        <v>100</v>
      </c>
    </row>
    <row r="51" spans="1:12" s="14" customFormat="1" x14ac:dyDescent="0.25">
      <c r="A51" s="34" t="s">
        <v>253</v>
      </c>
      <c r="B51" s="33" t="s">
        <v>251</v>
      </c>
      <c r="C51" s="44">
        <v>304.60000000000002</v>
      </c>
      <c r="D51" s="4">
        <v>0</v>
      </c>
      <c r="E51" s="4">
        <v>41</v>
      </c>
      <c r="F51" s="4">
        <v>0</v>
      </c>
      <c r="G51" s="4">
        <v>0</v>
      </c>
      <c r="H51" s="4">
        <f t="shared" si="60"/>
        <v>0</v>
      </c>
      <c r="I51" s="4">
        <v>0</v>
      </c>
      <c r="J51" s="4">
        <v>0</v>
      </c>
      <c r="K51" s="4">
        <v>0</v>
      </c>
      <c r="L51" s="4">
        <v>0</v>
      </c>
    </row>
    <row r="52" spans="1:12" s="14" customFormat="1" ht="23.25" customHeight="1" x14ac:dyDescent="0.25">
      <c r="A52" s="12" t="s">
        <v>29</v>
      </c>
      <c r="B52" s="23" t="s">
        <v>30</v>
      </c>
      <c r="C52" s="3">
        <f>SUM(C53+C63+C64+C62+C61)</f>
        <v>2052519.6</v>
      </c>
      <c r="D52" s="3">
        <f>SUM(D53+D63+D64+D61)</f>
        <v>2001411.0000000002</v>
      </c>
      <c r="E52" s="3">
        <f>SUM(E53+E63+E64+E61+E62)</f>
        <v>2796329.8999999994</v>
      </c>
      <c r="F52" s="3">
        <f>SUM(F53+F63+F64+F61)</f>
        <v>2832439.6999999997</v>
      </c>
      <c r="G52" s="3">
        <f t="shared" si="6"/>
        <v>141.52214112943315</v>
      </c>
      <c r="H52" s="3">
        <f t="shared" si="7"/>
        <v>101.29132832288494</v>
      </c>
      <c r="I52" s="3">
        <f>SUM(I53+I63+I64)</f>
        <v>2251673.2999999998</v>
      </c>
      <c r="J52" s="3">
        <f t="shared" si="20"/>
        <v>79.495895358337194</v>
      </c>
      <c r="K52" s="3">
        <f>SUM(K53+K63+K64)</f>
        <v>1948778.1999999997</v>
      </c>
      <c r="L52" s="3">
        <f t="shared" si="22"/>
        <v>86.547999658742668</v>
      </c>
    </row>
    <row r="53" spans="1:12" s="14" customFormat="1" ht="46.8" x14ac:dyDescent="0.25">
      <c r="A53" s="12" t="s">
        <v>31</v>
      </c>
      <c r="B53" s="27" t="s">
        <v>59</v>
      </c>
      <c r="C53" s="3">
        <f t="shared" ref="C53:F53" si="63">SUM(C54+C55+C57+C56+C58+C59+C60)</f>
        <v>2053207.2</v>
      </c>
      <c r="D53" s="3">
        <f t="shared" si="63"/>
        <v>2001411.0000000002</v>
      </c>
      <c r="E53" s="3">
        <f t="shared" si="63"/>
        <v>2794840.5999999996</v>
      </c>
      <c r="F53" s="3">
        <f t="shared" si="63"/>
        <v>2832439.6999999997</v>
      </c>
      <c r="G53" s="3">
        <f t="shared" si="6"/>
        <v>141.52214112943315</v>
      </c>
      <c r="H53" s="3">
        <f t="shared" si="7"/>
        <v>101.34530391464902</v>
      </c>
      <c r="I53" s="3">
        <f t="shared" ref="I53" si="64">SUM(I54+I55+I57+I56+I58+I59+I60)</f>
        <v>2251673.2999999998</v>
      </c>
      <c r="J53" s="3">
        <f t="shared" si="20"/>
        <v>79.495895358337194</v>
      </c>
      <c r="K53" s="3">
        <f t="shared" ref="K53" si="65">SUM(K54+K55+K57+K56+K58+K59+K60)</f>
        <v>1948778.1999999997</v>
      </c>
      <c r="L53" s="3">
        <f t="shared" si="22"/>
        <v>86.547999658742668</v>
      </c>
    </row>
    <row r="54" spans="1:12" ht="31.2" hidden="1" x14ac:dyDescent="0.3">
      <c r="A54" s="21" t="s">
        <v>52</v>
      </c>
      <c r="B54" s="24" t="s">
        <v>60</v>
      </c>
      <c r="C54" s="4"/>
      <c r="D54" s="4">
        <v>0</v>
      </c>
      <c r="E54" s="4"/>
      <c r="F54" s="4"/>
      <c r="G54" s="4" t="e">
        <f t="shared" si="6"/>
        <v>#DIV/0!</v>
      </c>
      <c r="H54" s="4">
        <v>0</v>
      </c>
      <c r="I54" s="4"/>
      <c r="J54" s="4" t="e">
        <f t="shared" ref="J54:J55" si="66">SUM(I54/F54)*100</f>
        <v>#DIV/0!</v>
      </c>
      <c r="K54" s="4"/>
      <c r="L54" s="4" t="e">
        <f t="shared" ref="L54" si="67">SUM(K54/I54)*100</f>
        <v>#DIV/0!</v>
      </c>
    </row>
    <row r="55" spans="1:12" ht="31.2" x14ac:dyDescent="0.3">
      <c r="A55" s="21" t="s">
        <v>52</v>
      </c>
      <c r="B55" s="24" t="s">
        <v>61</v>
      </c>
      <c r="C55" s="4">
        <v>66502.399999999994</v>
      </c>
      <c r="D55" s="4">
        <v>70180</v>
      </c>
      <c r="E55" s="4">
        <v>100619.7</v>
      </c>
      <c r="F55" s="4">
        <v>130213.4</v>
      </c>
      <c r="G55" s="4">
        <f t="shared" si="6"/>
        <v>185.54203476774009</v>
      </c>
      <c r="H55" s="4">
        <f t="shared" si="7"/>
        <v>129.4114373229099</v>
      </c>
      <c r="I55" s="4">
        <v>0</v>
      </c>
      <c r="J55" s="4">
        <f t="shared" si="66"/>
        <v>0</v>
      </c>
      <c r="K55" s="4">
        <v>0</v>
      </c>
      <c r="L55" s="4">
        <v>0</v>
      </c>
    </row>
    <row r="56" spans="1:12" ht="129.75" hidden="1" customHeight="1" x14ac:dyDescent="0.25">
      <c r="A56" s="21" t="s">
        <v>52</v>
      </c>
      <c r="B56" s="25" t="s">
        <v>201</v>
      </c>
      <c r="C56" s="4"/>
      <c r="D56" s="4">
        <v>0</v>
      </c>
      <c r="E56" s="4"/>
      <c r="F56" s="4"/>
      <c r="G56" s="4">
        <v>0</v>
      </c>
      <c r="H56" s="4">
        <v>0</v>
      </c>
      <c r="I56" s="4"/>
      <c r="J56" s="4">
        <v>0</v>
      </c>
      <c r="K56" s="4"/>
      <c r="L56" s="4">
        <v>0</v>
      </c>
    </row>
    <row r="57" spans="1:12" x14ac:dyDescent="0.25">
      <c r="A57" s="21" t="s">
        <v>178</v>
      </c>
      <c r="B57" s="25" t="s">
        <v>202</v>
      </c>
      <c r="C57" s="4">
        <v>39108.199999999997</v>
      </c>
      <c r="D57" s="4">
        <v>0</v>
      </c>
      <c r="E57" s="4">
        <v>11165</v>
      </c>
      <c r="F57" s="4">
        <v>0</v>
      </c>
      <c r="G57" s="4">
        <v>0</v>
      </c>
      <c r="H57" s="4">
        <v>0</v>
      </c>
      <c r="I57" s="4">
        <v>0</v>
      </c>
      <c r="J57" s="4">
        <v>0</v>
      </c>
      <c r="K57" s="4">
        <v>0</v>
      </c>
      <c r="L57" s="4">
        <v>0</v>
      </c>
    </row>
    <row r="58" spans="1:12" ht="46.8" x14ac:dyDescent="0.25">
      <c r="A58" s="21" t="s">
        <v>53</v>
      </c>
      <c r="B58" s="5" t="s">
        <v>32</v>
      </c>
      <c r="C58" s="4">
        <v>288052.59999999998</v>
      </c>
      <c r="D58" s="4">
        <v>305434.3</v>
      </c>
      <c r="E58" s="4">
        <v>1015666.5</v>
      </c>
      <c r="F58" s="4">
        <v>1108635.3999999999</v>
      </c>
      <c r="G58" s="4">
        <f t="shared" si="6"/>
        <v>362.97017067172874</v>
      </c>
      <c r="H58" s="4">
        <f t="shared" si="7"/>
        <v>109.15348689752</v>
      </c>
      <c r="I58" s="4">
        <v>577552.19999999995</v>
      </c>
      <c r="J58" s="4">
        <f>SUM(I58/F58)*100</f>
        <v>52.095774679394147</v>
      </c>
      <c r="K58" s="4">
        <v>271589.59999999998</v>
      </c>
      <c r="L58" s="4">
        <f>SUM(K58/I58)*100</f>
        <v>47.024251660715692</v>
      </c>
    </row>
    <row r="59" spans="1:12" ht="31.2" x14ac:dyDescent="0.25">
      <c r="A59" s="21" t="s">
        <v>54</v>
      </c>
      <c r="B59" s="5" t="s">
        <v>55</v>
      </c>
      <c r="C59" s="4">
        <v>1508233.2</v>
      </c>
      <c r="D59" s="4">
        <v>1583533.6</v>
      </c>
      <c r="E59" s="4">
        <v>1621979.1</v>
      </c>
      <c r="F59" s="4">
        <v>1558074.5</v>
      </c>
      <c r="G59" s="4">
        <f t="shared" si="6"/>
        <v>98.392260195805122</v>
      </c>
      <c r="H59" s="4">
        <f t="shared" si="7"/>
        <v>96.060084867924616</v>
      </c>
      <c r="I59" s="4">
        <v>1638694.7</v>
      </c>
      <c r="J59" s="4">
        <f>SUM(I59/F59)*100</f>
        <v>105.17434820992193</v>
      </c>
      <c r="K59" s="4">
        <v>1641722.2</v>
      </c>
      <c r="L59" s="4">
        <f>SUM(K59/I59)*100</f>
        <v>100.18475070432582</v>
      </c>
    </row>
    <row r="60" spans="1:12" x14ac:dyDescent="0.25">
      <c r="A60" s="21" t="s">
        <v>56</v>
      </c>
      <c r="B60" s="5" t="s">
        <v>33</v>
      </c>
      <c r="C60" s="4">
        <v>151310.79999999999</v>
      </c>
      <c r="D60" s="4">
        <v>42263.1</v>
      </c>
      <c r="E60" s="4">
        <v>45410.3</v>
      </c>
      <c r="F60" s="4">
        <v>35516.400000000001</v>
      </c>
      <c r="G60" s="4">
        <f t="shared" si="6"/>
        <v>84.036428941558952</v>
      </c>
      <c r="H60" s="4">
        <f t="shared" si="7"/>
        <v>78.212211766933933</v>
      </c>
      <c r="I60" s="4">
        <v>35426.400000000001</v>
      </c>
      <c r="J60" s="4">
        <f>SUM(I60/F60)*100</f>
        <v>99.746595938777588</v>
      </c>
      <c r="K60" s="4">
        <v>35466.400000000001</v>
      </c>
      <c r="L60" s="4">
        <f>SUM(K60/I60)*100</f>
        <v>100.11291014610573</v>
      </c>
    </row>
    <row r="61" spans="1:12" s="14" customFormat="1" ht="46.8" x14ac:dyDescent="0.25">
      <c r="A61" s="12" t="s">
        <v>179</v>
      </c>
      <c r="B61" s="28" t="s">
        <v>180</v>
      </c>
      <c r="C61" s="3">
        <v>572.1</v>
      </c>
      <c r="D61" s="3">
        <v>0</v>
      </c>
      <c r="E61" s="3">
        <v>1490</v>
      </c>
      <c r="F61" s="3">
        <v>0</v>
      </c>
      <c r="G61" s="3">
        <v>0</v>
      </c>
      <c r="H61" s="3">
        <v>0</v>
      </c>
      <c r="I61" s="3">
        <v>0</v>
      </c>
      <c r="J61" s="3">
        <v>0</v>
      </c>
      <c r="K61" s="3">
        <v>0</v>
      </c>
      <c r="L61" s="3">
        <v>0</v>
      </c>
    </row>
    <row r="62" spans="1:12" s="14" customFormat="1" ht="33.75" customHeight="1" x14ac:dyDescent="0.25">
      <c r="A62" s="12" t="s">
        <v>204</v>
      </c>
      <c r="B62" s="28" t="s">
        <v>205</v>
      </c>
      <c r="C62" s="3">
        <v>150</v>
      </c>
      <c r="D62" s="3">
        <v>0</v>
      </c>
      <c r="E62" s="3">
        <v>0</v>
      </c>
      <c r="F62" s="3">
        <v>0</v>
      </c>
      <c r="G62" s="3">
        <v>0</v>
      </c>
      <c r="H62" s="3">
        <v>0</v>
      </c>
      <c r="I62" s="3">
        <v>0</v>
      </c>
      <c r="J62" s="3">
        <v>0</v>
      </c>
      <c r="K62" s="3">
        <v>0</v>
      </c>
      <c r="L62" s="3">
        <v>0</v>
      </c>
    </row>
    <row r="63" spans="1:12" s="14" customFormat="1" x14ac:dyDescent="0.3">
      <c r="A63" s="12" t="s">
        <v>57</v>
      </c>
      <c r="B63" s="29" t="s">
        <v>62</v>
      </c>
      <c r="C63" s="47">
        <v>130.5</v>
      </c>
      <c r="D63" s="3">
        <v>0</v>
      </c>
      <c r="E63" s="3">
        <v>0</v>
      </c>
      <c r="F63" s="3">
        <v>0</v>
      </c>
      <c r="G63" s="3">
        <v>0</v>
      </c>
      <c r="H63" s="3">
        <v>0</v>
      </c>
      <c r="I63" s="3">
        <v>0</v>
      </c>
      <c r="J63" s="3">
        <v>0</v>
      </c>
      <c r="K63" s="3">
        <v>0</v>
      </c>
      <c r="L63" s="3">
        <v>0</v>
      </c>
    </row>
    <row r="64" spans="1:12" s="14" customFormat="1" ht="48" customHeight="1" x14ac:dyDescent="0.25">
      <c r="A64" s="12" t="s">
        <v>49</v>
      </c>
      <c r="B64" s="30" t="s">
        <v>63</v>
      </c>
      <c r="C64" s="3">
        <v>-1540.2</v>
      </c>
      <c r="D64" s="3">
        <v>0</v>
      </c>
      <c r="E64" s="3">
        <v>-0.7</v>
      </c>
      <c r="F64" s="3">
        <v>0</v>
      </c>
      <c r="G64" s="3">
        <v>0</v>
      </c>
      <c r="H64" s="3">
        <f t="shared" si="7"/>
        <v>0</v>
      </c>
      <c r="I64" s="3">
        <v>0</v>
      </c>
      <c r="J64" s="3">
        <v>0</v>
      </c>
      <c r="K64" s="3">
        <v>0</v>
      </c>
      <c r="L64" s="3">
        <v>0</v>
      </c>
    </row>
    <row r="65" spans="1:12" ht="28.5" customHeight="1" x14ac:dyDescent="0.25">
      <c r="A65" s="21"/>
      <c r="B65" s="13" t="s">
        <v>34</v>
      </c>
      <c r="C65" s="3">
        <f>SUM(C52+C9)</f>
        <v>3940680.8</v>
      </c>
      <c r="D65" s="3">
        <f>SUM(D52+D9)</f>
        <v>3692922.2</v>
      </c>
      <c r="E65" s="3">
        <f>SUM(E52+E9)</f>
        <v>4764534.6999999993</v>
      </c>
      <c r="F65" s="3">
        <f>SUM(F52+F9)</f>
        <v>4827762.8999999994</v>
      </c>
      <c r="G65" s="3">
        <f t="shared" si="6"/>
        <v>130.73015456431762</v>
      </c>
      <c r="H65" s="3">
        <f t="shared" si="7"/>
        <v>101.3270592824101</v>
      </c>
      <c r="I65" s="3">
        <f>SUM(I52+I9)</f>
        <v>4164381.5999999996</v>
      </c>
      <c r="J65" s="3">
        <f>SUM(I65/F65)*100</f>
        <v>86.259033143487642</v>
      </c>
      <c r="K65" s="3">
        <f>SUM(K52+K9)</f>
        <v>3844242.5</v>
      </c>
      <c r="L65" s="3">
        <f>SUM(K65/I65)*100</f>
        <v>92.312445622178345</v>
      </c>
    </row>
    <row r="66" spans="1:12" ht="27" customHeight="1" x14ac:dyDescent="0.25">
      <c r="A66" s="21"/>
      <c r="B66" s="10" t="s">
        <v>66</v>
      </c>
      <c r="C66" s="3"/>
      <c r="D66" s="3"/>
      <c r="E66" s="3"/>
      <c r="F66" s="3"/>
      <c r="G66" s="3"/>
      <c r="H66" s="3"/>
      <c r="I66" s="3"/>
      <c r="J66" s="3"/>
      <c r="K66" s="3"/>
      <c r="L66" s="3"/>
    </row>
    <row r="67" spans="1:12" s="49" customFormat="1" x14ac:dyDescent="0.25">
      <c r="A67" s="35" t="s">
        <v>161</v>
      </c>
      <c r="B67" s="23" t="s">
        <v>67</v>
      </c>
      <c r="C67" s="48">
        <f>SUM(C68:C75)</f>
        <v>387601.8</v>
      </c>
      <c r="D67" s="3">
        <f>SUM(D68:D75)</f>
        <v>382993.5</v>
      </c>
      <c r="E67" s="3">
        <f>SUM(E68:E75)</f>
        <v>443069.4</v>
      </c>
      <c r="F67" s="3">
        <f>SUM(F68:F75)</f>
        <v>458663.9</v>
      </c>
      <c r="G67" s="3">
        <f t="shared" ref="G67:G126" si="68">F67/D67*100</f>
        <v>119.75761990738746</v>
      </c>
      <c r="H67" s="3">
        <f t="shared" ref="H67:H72" si="69">F67/E67*100</f>
        <v>103.51965177464297</v>
      </c>
      <c r="I67" s="3">
        <f t="shared" ref="I67" si="70">SUM(I68:I75)</f>
        <v>491340.69999999995</v>
      </c>
      <c r="J67" s="3">
        <f t="shared" ref="J67:J126" si="71">SUM(I67/F67)*100</f>
        <v>107.12434529946655</v>
      </c>
      <c r="K67" s="3">
        <f>SUM(K68:K75)</f>
        <v>539257.30000000005</v>
      </c>
      <c r="L67" s="3">
        <f>SUM(K67/I67)*100</f>
        <v>109.75221470560044</v>
      </c>
    </row>
    <row r="68" spans="1:12" s="49" customFormat="1" ht="46.8" x14ac:dyDescent="0.25">
      <c r="A68" s="36" t="s">
        <v>119</v>
      </c>
      <c r="B68" s="37" t="s">
        <v>68</v>
      </c>
      <c r="C68" s="4">
        <v>6669.7</v>
      </c>
      <c r="D68" s="41">
        <v>5600</v>
      </c>
      <c r="E68" s="50">
        <v>7428.5</v>
      </c>
      <c r="F68" s="41">
        <v>7294</v>
      </c>
      <c r="G68" s="4">
        <f>F68/D68*100</f>
        <v>130.25</v>
      </c>
      <c r="H68" s="4">
        <f>F68/E68*100</f>
        <v>98.18940566736218</v>
      </c>
      <c r="I68" s="41">
        <v>7300</v>
      </c>
      <c r="J68" s="4">
        <f>SUM(I68/F68)*100</f>
        <v>100.0822593912805</v>
      </c>
      <c r="K68" s="41">
        <v>7300</v>
      </c>
      <c r="L68" s="4">
        <f>SUM(K68/I68)*100</f>
        <v>100</v>
      </c>
    </row>
    <row r="69" spans="1:12" s="49" customFormat="1" ht="62.4" x14ac:dyDescent="0.25">
      <c r="A69" s="36" t="s">
        <v>120</v>
      </c>
      <c r="B69" s="37" t="s">
        <v>69</v>
      </c>
      <c r="C69" s="4">
        <v>9783.4</v>
      </c>
      <c r="D69" s="41">
        <v>9638</v>
      </c>
      <c r="E69" s="50">
        <v>9856</v>
      </c>
      <c r="F69" s="41">
        <v>10515</v>
      </c>
      <c r="G69" s="4">
        <f t="shared" si="68"/>
        <v>109.09939821539739</v>
      </c>
      <c r="H69" s="4">
        <f t="shared" si="69"/>
        <v>106.68628246753246</v>
      </c>
      <c r="I69" s="41">
        <v>10887</v>
      </c>
      <c r="J69" s="4">
        <f t="shared" si="71"/>
        <v>103.53780313837375</v>
      </c>
      <c r="K69" s="41">
        <v>10887</v>
      </c>
      <c r="L69" s="4">
        <f t="shared" ref="L69:L126" si="72">SUM(K69/I69)*100</f>
        <v>100</v>
      </c>
    </row>
    <row r="70" spans="1:12" s="49" customFormat="1" ht="78" x14ac:dyDescent="0.25">
      <c r="A70" s="36" t="s">
        <v>121</v>
      </c>
      <c r="B70" s="37" t="s">
        <v>264</v>
      </c>
      <c r="C70" s="4">
        <v>127928.6</v>
      </c>
      <c r="D70" s="41">
        <v>132500</v>
      </c>
      <c r="E70" s="50">
        <v>154728</v>
      </c>
      <c r="F70" s="41">
        <v>160000</v>
      </c>
      <c r="G70" s="4">
        <f t="shared" si="68"/>
        <v>120.75471698113208</v>
      </c>
      <c r="H70" s="4">
        <f t="shared" si="69"/>
        <v>103.40726953104804</v>
      </c>
      <c r="I70" s="4">
        <v>160000</v>
      </c>
      <c r="J70" s="4">
        <f t="shared" si="71"/>
        <v>100</v>
      </c>
      <c r="K70" s="41">
        <v>160000</v>
      </c>
      <c r="L70" s="4">
        <f t="shared" si="72"/>
        <v>100</v>
      </c>
    </row>
    <row r="71" spans="1:12" s="49" customFormat="1" x14ac:dyDescent="0.25">
      <c r="A71" s="36" t="s">
        <v>122</v>
      </c>
      <c r="B71" s="37" t="s">
        <v>70</v>
      </c>
      <c r="C71" s="4">
        <v>7.5</v>
      </c>
      <c r="D71" s="41">
        <v>0.9</v>
      </c>
      <c r="E71" s="50">
        <v>15.5</v>
      </c>
      <c r="F71" s="41">
        <v>5.0999999999999996</v>
      </c>
      <c r="G71" s="4">
        <f t="shared" si="68"/>
        <v>566.66666666666663</v>
      </c>
      <c r="H71" s="4">
        <f t="shared" si="69"/>
        <v>32.903225806451609</v>
      </c>
      <c r="I71" s="41">
        <v>1.8</v>
      </c>
      <c r="J71" s="4">
        <f t="shared" si="71"/>
        <v>35.294117647058826</v>
      </c>
      <c r="K71" s="41">
        <v>18.399999999999999</v>
      </c>
      <c r="L71" s="4">
        <f t="shared" si="72"/>
        <v>1022.2222222222222</v>
      </c>
    </row>
    <row r="72" spans="1:12" s="49" customFormat="1" ht="62.4" x14ac:dyDescent="0.25">
      <c r="A72" s="36" t="s">
        <v>123</v>
      </c>
      <c r="B72" s="37" t="s">
        <v>71</v>
      </c>
      <c r="C72" s="4">
        <v>45670.8</v>
      </c>
      <c r="D72" s="41">
        <v>47573</v>
      </c>
      <c r="E72" s="50">
        <v>48802.7</v>
      </c>
      <c r="F72" s="41">
        <v>55340.5</v>
      </c>
      <c r="G72" s="4">
        <f t="shared" si="68"/>
        <v>116.32753872995187</v>
      </c>
      <c r="H72" s="4">
        <f t="shared" si="69"/>
        <v>113.39638995383451</v>
      </c>
      <c r="I72" s="41">
        <v>55668.5</v>
      </c>
      <c r="J72" s="4">
        <f t="shared" si="71"/>
        <v>100.59269431971161</v>
      </c>
      <c r="K72" s="41">
        <v>55668.5</v>
      </c>
      <c r="L72" s="4">
        <f t="shared" si="72"/>
        <v>100</v>
      </c>
    </row>
    <row r="73" spans="1:12" s="49" customFormat="1" ht="31.2" x14ac:dyDescent="0.25">
      <c r="A73" s="36" t="s">
        <v>124</v>
      </c>
      <c r="B73" s="37" t="s">
        <v>72</v>
      </c>
      <c r="C73" s="4">
        <v>471</v>
      </c>
      <c r="D73" s="41">
        <v>0</v>
      </c>
      <c r="E73" s="50">
        <v>0</v>
      </c>
      <c r="F73" s="41">
        <v>0</v>
      </c>
      <c r="G73" s="4">
        <v>0</v>
      </c>
      <c r="H73" s="4">
        <v>0</v>
      </c>
      <c r="I73" s="4">
        <v>0</v>
      </c>
      <c r="J73" s="4">
        <v>0</v>
      </c>
      <c r="K73" s="4">
        <v>0</v>
      </c>
      <c r="L73" s="4">
        <v>0</v>
      </c>
    </row>
    <row r="74" spans="1:12" s="49" customFormat="1" x14ac:dyDescent="0.25">
      <c r="A74" s="36" t="s">
        <v>125</v>
      </c>
      <c r="B74" s="37" t="s">
        <v>73</v>
      </c>
      <c r="C74" s="4"/>
      <c r="D74" s="41">
        <v>2000</v>
      </c>
      <c r="E74" s="50">
        <v>2000</v>
      </c>
      <c r="F74" s="41">
        <v>2000</v>
      </c>
      <c r="G74" s="4">
        <f t="shared" si="68"/>
        <v>100</v>
      </c>
      <c r="H74" s="4">
        <f t="shared" ref="H74:H126" si="73">F74/E74*100</f>
        <v>100</v>
      </c>
      <c r="I74" s="41">
        <v>1000</v>
      </c>
      <c r="J74" s="4">
        <f t="shared" si="71"/>
        <v>50</v>
      </c>
      <c r="K74" s="41">
        <v>1000</v>
      </c>
      <c r="L74" s="4">
        <f t="shared" si="72"/>
        <v>100</v>
      </c>
    </row>
    <row r="75" spans="1:12" s="49" customFormat="1" x14ac:dyDescent="0.25">
      <c r="A75" s="36" t="s">
        <v>126</v>
      </c>
      <c r="B75" s="37" t="s">
        <v>74</v>
      </c>
      <c r="C75" s="4">
        <v>197070.8</v>
      </c>
      <c r="D75" s="41">
        <v>185681.6</v>
      </c>
      <c r="E75" s="50">
        <v>220238.7</v>
      </c>
      <c r="F75" s="41">
        <v>223509.3</v>
      </c>
      <c r="G75" s="4">
        <f t="shared" si="68"/>
        <v>120.37234707154612</v>
      </c>
      <c r="H75" s="4">
        <f t="shared" si="73"/>
        <v>101.4850251113905</v>
      </c>
      <c r="I75" s="41">
        <v>256483.4</v>
      </c>
      <c r="J75" s="4">
        <f t="shared" si="71"/>
        <v>114.75289842525569</v>
      </c>
      <c r="K75" s="41">
        <v>304383.40000000002</v>
      </c>
      <c r="L75" s="4">
        <f t="shared" si="72"/>
        <v>118.67567257764051</v>
      </c>
    </row>
    <row r="76" spans="1:12" s="49" customFormat="1" x14ac:dyDescent="0.25">
      <c r="A76" s="35" t="s">
        <v>162</v>
      </c>
      <c r="B76" s="23" t="s">
        <v>75</v>
      </c>
      <c r="C76" s="3">
        <f>C77</f>
        <v>8414.4</v>
      </c>
      <c r="D76" s="3">
        <f>D77</f>
        <v>8752.2999999999993</v>
      </c>
      <c r="E76" s="3">
        <f>E77</f>
        <v>10580.3</v>
      </c>
      <c r="F76" s="3">
        <f>F77</f>
        <v>10964.4</v>
      </c>
      <c r="G76" s="3">
        <f t="shared" si="68"/>
        <v>125.27449927447643</v>
      </c>
      <c r="H76" s="3">
        <f t="shared" si="73"/>
        <v>103.63033184314246</v>
      </c>
      <c r="I76" s="3">
        <f t="shared" ref="I76" si="74">I77</f>
        <v>10960.3</v>
      </c>
      <c r="J76" s="3">
        <f t="shared" si="71"/>
        <v>99.962606252964136</v>
      </c>
      <c r="K76" s="3">
        <f t="shared" ref="K76" si="75">K77</f>
        <v>11628.2</v>
      </c>
      <c r="L76" s="3">
        <f t="shared" si="72"/>
        <v>106.09381130078557</v>
      </c>
    </row>
    <row r="77" spans="1:12" s="49" customFormat="1" x14ac:dyDescent="0.25">
      <c r="A77" s="36" t="s">
        <v>127</v>
      </c>
      <c r="B77" s="37" t="s">
        <v>76</v>
      </c>
      <c r="C77" s="4">
        <v>8414.4</v>
      </c>
      <c r="D77" s="41">
        <v>8752.2999999999993</v>
      </c>
      <c r="E77" s="41">
        <v>10580.3</v>
      </c>
      <c r="F77" s="41">
        <v>10964.4</v>
      </c>
      <c r="G77" s="4">
        <f t="shared" si="68"/>
        <v>125.27449927447643</v>
      </c>
      <c r="H77" s="4">
        <f t="shared" si="73"/>
        <v>103.63033184314246</v>
      </c>
      <c r="I77" s="41">
        <v>10960.3</v>
      </c>
      <c r="J77" s="4">
        <f t="shared" si="71"/>
        <v>99.962606252964136</v>
      </c>
      <c r="K77" s="41">
        <v>11628.2</v>
      </c>
      <c r="L77" s="4">
        <f t="shared" si="72"/>
        <v>106.09381130078557</v>
      </c>
    </row>
    <row r="78" spans="1:12" s="49" customFormat="1" ht="31.2" x14ac:dyDescent="0.25">
      <c r="A78" s="35" t="s">
        <v>163</v>
      </c>
      <c r="B78" s="23" t="s">
        <v>77</v>
      </c>
      <c r="C78" s="3">
        <f>SUM(C79:C81)</f>
        <v>8419.7999999999993</v>
      </c>
      <c r="D78" s="3">
        <f>SUM(D79:D81)</f>
        <v>9297.2000000000007</v>
      </c>
      <c r="E78" s="3">
        <f>SUM(E79:E81)</f>
        <v>11289.6</v>
      </c>
      <c r="F78" s="3">
        <f>SUM(F79:F81)</f>
        <v>15150.5</v>
      </c>
      <c r="G78" s="3">
        <f t="shared" si="68"/>
        <v>162.95766467323494</v>
      </c>
      <c r="H78" s="3">
        <f t="shared" si="73"/>
        <v>134.19873157596371</v>
      </c>
      <c r="I78" s="3">
        <f>SUM(I79:I81)</f>
        <v>9641.1</v>
      </c>
      <c r="J78" s="3">
        <f t="shared" si="71"/>
        <v>63.63552358007987</v>
      </c>
      <c r="K78" s="3">
        <f>SUM(K79:K81)</f>
        <v>9640.7000000000007</v>
      </c>
      <c r="L78" s="3">
        <f t="shared" si="72"/>
        <v>99.995851095829309</v>
      </c>
    </row>
    <row r="79" spans="1:12" s="49" customFormat="1" x14ac:dyDescent="0.25">
      <c r="A79" s="36" t="s">
        <v>128</v>
      </c>
      <c r="B79" s="37" t="s">
        <v>78</v>
      </c>
      <c r="C79" s="4">
        <v>5328.9</v>
      </c>
      <c r="D79" s="41">
        <v>5651.8</v>
      </c>
      <c r="E79" s="50">
        <v>6561.2</v>
      </c>
      <c r="F79" s="41">
        <v>6855.6</v>
      </c>
      <c r="G79" s="4">
        <f t="shared" si="68"/>
        <v>121.29940903782865</v>
      </c>
      <c r="H79" s="4">
        <f t="shared" si="73"/>
        <v>104.48698408827654</v>
      </c>
      <c r="I79" s="41">
        <v>6845.8</v>
      </c>
      <c r="J79" s="4">
        <f t="shared" si="71"/>
        <v>99.857051169846542</v>
      </c>
      <c r="K79" s="41">
        <v>6845.8</v>
      </c>
      <c r="L79" s="4">
        <f t="shared" si="72"/>
        <v>100</v>
      </c>
    </row>
    <row r="80" spans="1:12" s="49" customFormat="1" ht="67.2" customHeight="1" x14ac:dyDescent="0.25">
      <c r="A80" s="36" t="s">
        <v>196</v>
      </c>
      <c r="B80" s="37" t="s">
        <v>194</v>
      </c>
      <c r="C80" s="51">
        <v>1647.9</v>
      </c>
      <c r="D80" s="41">
        <v>2176.8000000000002</v>
      </c>
      <c r="E80" s="50">
        <v>2059.8000000000002</v>
      </c>
      <c r="F80" s="41">
        <v>3850</v>
      </c>
      <c r="G80" s="4">
        <f t="shared" si="68"/>
        <v>176.86512311650125</v>
      </c>
      <c r="H80" s="4">
        <f t="shared" si="73"/>
        <v>186.9113506165647</v>
      </c>
      <c r="I80" s="41">
        <v>50</v>
      </c>
      <c r="J80" s="4">
        <f t="shared" si="71"/>
        <v>1.2987012987012987</v>
      </c>
      <c r="K80" s="41">
        <v>50</v>
      </c>
      <c r="L80" s="4">
        <f t="shared" si="72"/>
        <v>100</v>
      </c>
    </row>
    <row r="81" spans="1:12" s="49" customFormat="1" ht="46.8" x14ac:dyDescent="0.25">
      <c r="A81" s="36" t="s">
        <v>129</v>
      </c>
      <c r="B81" s="37" t="s">
        <v>79</v>
      </c>
      <c r="C81" s="4">
        <v>1443</v>
      </c>
      <c r="D81" s="41">
        <v>1468.6</v>
      </c>
      <c r="E81" s="50">
        <v>2668.6</v>
      </c>
      <c r="F81" s="41">
        <v>4444.8999999999996</v>
      </c>
      <c r="G81" s="4">
        <f t="shared" si="68"/>
        <v>302.66239956421083</v>
      </c>
      <c r="H81" s="4">
        <f t="shared" si="73"/>
        <v>166.56299183092258</v>
      </c>
      <c r="I81" s="41">
        <v>2745.3</v>
      </c>
      <c r="J81" s="4">
        <f t="shared" si="71"/>
        <v>61.762919300771678</v>
      </c>
      <c r="K81" s="41">
        <v>2744.9</v>
      </c>
      <c r="L81" s="4">
        <f t="shared" si="72"/>
        <v>99.985429643390518</v>
      </c>
    </row>
    <row r="82" spans="1:12" s="49" customFormat="1" x14ac:dyDescent="0.25">
      <c r="A82" s="35" t="s">
        <v>164</v>
      </c>
      <c r="B82" s="23" t="s">
        <v>80</v>
      </c>
      <c r="C82" s="3">
        <f>SUM(C83:C89)</f>
        <v>249220.1</v>
      </c>
      <c r="D82" s="3">
        <f>SUM(D83:D89)</f>
        <v>420913.8</v>
      </c>
      <c r="E82" s="3">
        <f>SUM(E83:E89)</f>
        <v>434136.7</v>
      </c>
      <c r="F82" s="3">
        <f>SUM(F83:F89)</f>
        <v>558140.29999999993</v>
      </c>
      <c r="G82" s="3">
        <f t="shared" si="68"/>
        <v>132.60204345877943</v>
      </c>
      <c r="H82" s="3">
        <f t="shared" si="73"/>
        <v>128.56326129534773</v>
      </c>
      <c r="I82" s="3">
        <f t="shared" ref="I82" si="76">SUM(I83:I89)</f>
        <v>294843.89999999997</v>
      </c>
      <c r="J82" s="3">
        <f t="shared" si="71"/>
        <v>52.826126334185155</v>
      </c>
      <c r="K82" s="3">
        <f t="shared" ref="K82" si="77">SUM(K83:K89)</f>
        <v>223321.3</v>
      </c>
      <c r="L82" s="3">
        <f t="shared" si="72"/>
        <v>75.742214778735459</v>
      </c>
    </row>
    <row r="83" spans="1:12" s="49" customFormat="1" x14ac:dyDescent="0.25">
      <c r="A83" s="36" t="s">
        <v>130</v>
      </c>
      <c r="B83" s="37" t="s">
        <v>81</v>
      </c>
      <c r="C83" s="4">
        <v>7441.1</v>
      </c>
      <c r="D83" s="41">
        <v>8468.4</v>
      </c>
      <c r="E83" s="50">
        <v>8394.2999999999993</v>
      </c>
      <c r="F83" s="41">
        <v>9580.4</v>
      </c>
      <c r="G83" s="4">
        <f t="shared" si="68"/>
        <v>113.13116999669359</v>
      </c>
      <c r="H83" s="4">
        <f t="shared" si="73"/>
        <v>114.12982619158238</v>
      </c>
      <c r="I83" s="41">
        <v>9490.2999999999993</v>
      </c>
      <c r="J83" s="4">
        <f t="shared" si="71"/>
        <v>99.05953822387373</v>
      </c>
      <c r="K83" s="41">
        <v>9530.4</v>
      </c>
      <c r="L83" s="4">
        <f t="shared" si="72"/>
        <v>100.42253669536262</v>
      </c>
    </row>
    <row r="84" spans="1:12" s="49" customFormat="1" x14ac:dyDescent="0.25">
      <c r="A84" s="36" t="s">
        <v>131</v>
      </c>
      <c r="B84" s="37" t="s">
        <v>82</v>
      </c>
      <c r="C84" s="4">
        <v>14619.3</v>
      </c>
      <c r="D84" s="41">
        <v>56112.800000000003</v>
      </c>
      <c r="E84" s="50">
        <v>20302.099999999999</v>
      </c>
      <c r="F84" s="41">
        <v>18361.5</v>
      </c>
      <c r="G84" s="4">
        <f t="shared" si="68"/>
        <v>32.722480432272135</v>
      </c>
      <c r="H84" s="4">
        <f t="shared" si="73"/>
        <v>90.44138291112742</v>
      </c>
      <c r="I84" s="41">
        <v>16034.1</v>
      </c>
      <c r="J84" s="4">
        <f t="shared" si="71"/>
        <v>87.324564986520713</v>
      </c>
      <c r="K84" s="41">
        <v>18281.599999999999</v>
      </c>
      <c r="L84" s="4">
        <f t="shared" si="72"/>
        <v>114.01700126605172</v>
      </c>
    </row>
    <row r="85" spans="1:12" s="49" customFormat="1" x14ac:dyDescent="0.25">
      <c r="A85" s="36" t="s">
        <v>132</v>
      </c>
      <c r="B85" s="37" t="s">
        <v>83</v>
      </c>
      <c r="C85" s="4">
        <v>26998.3</v>
      </c>
      <c r="D85" s="41">
        <v>22200</v>
      </c>
      <c r="E85" s="50">
        <v>28584.5</v>
      </c>
      <c r="F85" s="41">
        <v>14899.3</v>
      </c>
      <c r="G85" s="4">
        <f t="shared" si="68"/>
        <v>67.113963963963968</v>
      </c>
      <c r="H85" s="4">
        <f t="shared" si="73"/>
        <v>52.123703405691892</v>
      </c>
      <c r="I85" s="41">
        <v>10000</v>
      </c>
      <c r="J85" s="4">
        <f t="shared" si="71"/>
        <v>67.117247118992168</v>
      </c>
      <c r="K85" s="41">
        <v>10000</v>
      </c>
      <c r="L85" s="4">
        <f t="shared" si="72"/>
        <v>100</v>
      </c>
    </row>
    <row r="86" spans="1:12" s="49" customFormat="1" x14ac:dyDescent="0.25">
      <c r="A86" s="36" t="s">
        <v>133</v>
      </c>
      <c r="B86" s="37" t="s">
        <v>84</v>
      </c>
      <c r="C86" s="4">
        <v>20004.2</v>
      </c>
      <c r="D86" s="41">
        <v>21400</v>
      </c>
      <c r="E86" s="50">
        <v>21536.7</v>
      </c>
      <c r="F86" s="41">
        <v>26700</v>
      </c>
      <c r="G86" s="4">
        <f t="shared" si="68"/>
        <v>124.76635514018693</v>
      </c>
      <c r="H86" s="4">
        <f t="shared" si="73"/>
        <v>123.97442505119167</v>
      </c>
      <c r="I86" s="41">
        <v>27768</v>
      </c>
      <c r="J86" s="4">
        <f t="shared" si="71"/>
        <v>104</v>
      </c>
      <c r="K86" s="41">
        <v>28000</v>
      </c>
      <c r="L86" s="4">
        <f t="shared" si="72"/>
        <v>100.83549409392106</v>
      </c>
    </row>
    <row r="87" spans="1:12" s="49" customFormat="1" x14ac:dyDescent="0.25">
      <c r="A87" s="36" t="s">
        <v>134</v>
      </c>
      <c r="B87" s="37" t="s">
        <v>85</v>
      </c>
      <c r="C87" s="4">
        <v>164821</v>
      </c>
      <c r="D87" s="41">
        <v>289081.59999999998</v>
      </c>
      <c r="E87" s="50">
        <v>328387.90000000002</v>
      </c>
      <c r="F87" s="41">
        <v>454337.1</v>
      </c>
      <c r="G87" s="4">
        <f t="shared" si="68"/>
        <v>157.16569300847928</v>
      </c>
      <c r="H87" s="4">
        <f t="shared" si="73"/>
        <v>138.35378830949617</v>
      </c>
      <c r="I87" s="41">
        <v>210643.4</v>
      </c>
      <c r="J87" s="4">
        <f t="shared" si="71"/>
        <v>46.362799780163236</v>
      </c>
      <c r="K87" s="41">
        <v>138000</v>
      </c>
      <c r="L87" s="4">
        <f t="shared" si="72"/>
        <v>65.513564631030448</v>
      </c>
    </row>
    <row r="88" spans="1:12" s="49" customFormat="1" x14ac:dyDescent="0.25">
      <c r="A88" s="36" t="s">
        <v>135</v>
      </c>
      <c r="B88" s="37" t="s">
        <v>86</v>
      </c>
      <c r="C88" s="4">
        <v>8730.2000000000007</v>
      </c>
      <c r="D88" s="41">
        <v>11953.3</v>
      </c>
      <c r="E88" s="50">
        <v>12844.2</v>
      </c>
      <c r="F88" s="41">
        <v>14629.9</v>
      </c>
      <c r="G88" s="4">
        <f t="shared" si="68"/>
        <v>122.39214275555706</v>
      </c>
      <c r="H88" s="4">
        <f t="shared" si="73"/>
        <v>113.90277323616884</v>
      </c>
      <c r="I88" s="41">
        <v>10200</v>
      </c>
      <c r="J88" s="4">
        <f t="shared" si="71"/>
        <v>69.720230486879615</v>
      </c>
      <c r="K88" s="41">
        <v>10200</v>
      </c>
      <c r="L88" s="4">
        <f t="shared" si="72"/>
        <v>100</v>
      </c>
    </row>
    <row r="89" spans="1:12" s="49" customFormat="1" ht="31.2" x14ac:dyDescent="0.25">
      <c r="A89" s="36" t="s">
        <v>136</v>
      </c>
      <c r="B89" s="37" t="s">
        <v>87</v>
      </c>
      <c r="C89" s="4">
        <v>6606</v>
      </c>
      <c r="D89" s="41">
        <v>11697.7</v>
      </c>
      <c r="E89" s="50">
        <v>14087</v>
      </c>
      <c r="F89" s="41">
        <v>19632.099999999999</v>
      </c>
      <c r="G89" s="4">
        <f t="shared" si="68"/>
        <v>167.82871846602322</v>
      </c>
      <c r="H89" s="4">
        <f t="shared" si="73"/>
        <v>139.36324270604101</v>
      </c>
      <c r="I89" s="41">
        <v>10708.1</v>
      </c>
      <c r="J89" s="4">
        <f t="shared" si="71"/>
        <v>54.543833823177359</v>
      </c>
      <c r="K89" s="41">
        <v>9309.2999999999993</v>
      </c>
      <c r="L89" s="4">
        <f t="shared" si="72"/>
        <v>86.936991623163763</v>
      </c>
    </row>
    <row r="90" spans="1:12" s="49" customFormat="1" x14ac:dyDescent="0.25">
      <c r="A90" s="35" t="s">
        <v>165</v>
      </c>
      <c r="B90" s="23" t="s">
        <v>88</v>
      </c>
      <c r="C90" s="3">
        <f>SUM(C91:C94)</f>
        <v>600027.69999999995</v>
      </c>
      <c r="D90" s="3">
        <f>SUM(D91:D94)</f>
        <v>299629.90000000002</v>
      </c>
      <c r="E90" s="3">
        <f>SUM(E91:E94)</f>
        <v>1164635</v>
      </c>
      <c r="F90" s="3">
        <f>SUM(F91:F94)</f>
        <v>545474.1</v>
      </c>
      <c r="G90" s="3">
        <f t="shared" si="68"/>
        <v>182.04928813846678</v>
      </c>
      <c r="H90" s="3">
        <f t="shared" si="73"/>
        <v>46.836485250743792</v>
      </c>
      <c r="I90" s="3">
        <f t="shared" ref="I90" si="78">SUM(I91:I94)</f>
        <v>297529</v>
      </c>
      <c r="J90" s="4">
        <f t="shared" si="71"/>
        <v>54.545027894083333</v>
      </c>
      <c r="K90" s="3">
        <f t="shared" ref="K90" si="79">SUM(K91:K94)</f>
        <v>270111.09999999998</v>
      </c>
      <c r="L90" s="3">
        <f t="shared" si="72"/>
        <v>90.784797448315956</v>
      </c>
    </row>
    <row r="91" spans="1:12" s="49" customFormat="1" x14ac:dyDescent="0.25">
      <c r="A91" s="36" t="s">
        <v>137</v>
      </c>
      <c r="B91" s="37" t="s">
        <v>89</v>
      </c>
      <c r="C91" s="4">
        <v>172192.1</v>
      </c>
      <c r="D91" s="41">
        <v>1940</v>
      </c>
      <c r="E91" s="52">
        <v>754979.1</v>
      </c>
      <c r="F91" s="41">
        <v>36828.6</v>
      </c>
      <c r="G91" s="4">
        <f t="shared" si="68"/>
        <v>1898.3814432989689</v>
      </c>
      <c r="H91" s="4">
        <f t="shared" si="73"/>
        <v>4.8780953009162769</v>
      </c>
      <c r="I91" s="41">
        <v>58814.2</v>
      </c>
      <c r="J91" s="4">
        <f t="shared" si="71"/>
        <v>159.6970832450867</v>
      </c>
      <c r="K91" s="41">
        <v>58814.2</v>
      </c>
      <c r="L91" s="4">
        <f t="shared" si="72"/>
        <v>100</v>
      </c>
    </row>
    <row r="92" spans="1:12" s="49" customFormat="1" x14ac:dyDescent="0.25">
      <c r="A92" s="36" t="s">
        <v>138</v>
      </c>
      <c r="B92" s="37" t="s">
        <v>90</v>
      </c>
      <c r="C92" s="4">
        <v>239645.8</v>
      </c>
      <c r="D92" s="41">
        <v>96192.4</v>
      </c>
      <c r="E92" s="52">
        <v>126939.8</v>
      </c>
      <c r="F92" s="41">
        <v>269222.40000000002</v>
      </c>
      <c r="G92" s="4">
        <f t="shared" si="68"/>
        <v>279.87907568581306</v>
      </c>
      <c r="H92" s="4">
        <f t="shared" si="73"/>
        <v>212.08667415578094</v>
      </c>
      <c r="I92" s="41">
        <v>76193.7</v>
      </c>
      <c r="J92" s="4">
        <f t="shared" si="71"/>
        <v>28.301396911995429</v>
      </c>
      <c r="K92" s="41">
        <v>45887.8</v>
      </c>
      <c r="L92" s="4">
        <f t="shared" si="72"/>
        <v>60.225189221681063</v>
      </c>
    </row>
    <row r="93" spans="1:12" s="49" customFormat="1" x14ac:dyDescent="0.25">
      <c r="A93" s="36" t="s">
        <v>139</v>
      </c>
      <c r="B93" s="37" t="s">
        <v>91</v>
      </c>
      <c r="C93" s="4">
        <v>146110.1</v>
      </c>
      <c r="D93" s="41">
        <v>156588.70000000001</v>
      </c>
      <c r="E93" s="52">
        <v>234356.2</v>
      </c>
      <c r="F93" s="41">
        <v>185714</v>
      </c>
      <c r="G93" s="4">
        <f t="shared" si="68"/>
        <v>118.5998734263711</v>
      </c>
      <c r="H93" s="4">
        <f t="shared" si="73"/>
        <v>79.244329785173164</v>
      </c>
      <c r="I93" s="41">
        <v>109512</v>
      </c>
      <c r="J93" s="4">
        <f t="shared" si="71"/>
        <v>58.968090720139564</v>
      </c>
      <c r="K93" s="41">
        <v>112400</v>
      </c>
      <c r="L93" s="4">
        <f t="shared" si="72"/>
        <v>102.6371539192052</v>
      </c>
    </row>
    <row r="94" spans="1:12" s="49" customFormat="1" ht="31.2" x14ac:dyDescent="0.25">
      <c r="A94" s="36" t="s">
        <v>140</v>
      </c>
      <c r="B94" s="37" t="s">
        <v>92</v>
      </c>
      <c r="C94" s="4">
        <v>42079.7</v>
      </c>
      <c r="D94" s="41">
        <v>44908.800000000003</v>
      </c>
      <c r="E94" s="52">
        <v>48359.9</v>
      </c>
      <c r="F94" s="41">
        <v>53709.1</v>
      </c>
      <c r="G94" s="4">
        <f t="shared" si="68"/>
        <v>119.59593665384065</v>
      </c>
      <c r="H94" s="4">
        <f t="shared" si="73"/>
        <v>111.06123048227974</v>
      </c>
      <c r="I94" s="41">
        <v>53009.1</v>
      </c>
      <c r="J94" s="4">
        <f t="shared" si="71"/>
        <v>98.696682685057084</v>
      </c>
      <c r="K94" s="41">
        <v>53009.1</v>
      </c>
      <c r="L94" s="4">
        <f t="shared" si="72"/>
        <v>100</v>
      </c>
    </row>
    <row r="95" spans="1:12" s="49" customFormat="1" x14ac:dyDescent="0.25">
      <c r="A95" s="35" t="s">
        <v>166</v>
      </c>
      <c r="B95" s="23" t="s">
        <v>93</v>
      </c>
      <c r="C95" s="3">
        <f>SUM(C96:C97)</f>
        <v>2945</v>
      </c>
      <c r="D95" s="3">
        <f>SUM(D96:D97)</f>
        <v>1213.0999999999999</v>
      </c>
      <c r="E95" s="3">
        <f>SUM(E96:E97)</f>
        <v>5418.5</v>
      </c>
      <c r="F95" s="3">
        <f>SUM(F96:F97)</f>
        <v>11768.7</v>
      </c>
      <c r="G95" s="3">
        <f t="shared" si="68"/>
        <v>970.13436649905213</v>
      </c>
      <c r="H95" s="3">
        <f t="shared" si="73"/>
        <v>217.19479560764051</v>
      </c>
      <c r="I95" s="3">
        <f t="shared" ref="I95" si="80">SUM(I96:I97)</f>
        <v>1768.8</v>
      </c>
      <c r="J95" s="3">
        <f t="shared" si="71"/>
        <v>15.02969741772668</v>
      </c>
      <c r="K95" s="3">
        <f t="shared" ref="K95" si="81">SUM(K96:K97)</f>
        <v>1768.8</v>
      </c>
      <c r="L95" s="3">
        <f t="shared" si="72"/>
        <v>100</v>
      </c>
    </row>
    <row r="96" spans="1:12" s="49" customFormat="1" ht="31.2" x14ac:dyDescent="0.25">
      <c r="A96" s="36" t="s">
        <v>141</v>
      </c>
      <c r="B96" s="37" t="s">
        <v>94</v>
      </c>
      <c r="C96" s="4">
        <v>1650</v>
      </c>
      <c r="D96" s="41">
        <v>1110</v>
      </c>
      <c r="E96" s="41">
        <v>5304.4</v>
      </c>
      <c r="F96" s="41">
        <v>11650</v>
      </c>
      <c r="G96" s="4">
        <f t="shared" si="68"/>
        <v>1049.5495495495495</v>
      </c>
      <c r="H96" s="4">
        <f t="shared" si="73"/>
        <v>219.62898725586308</v>
      </c>
      <c r="I96" s="41">
        <v>1650</v>
      </c>
      <c r="J96" s="4">
        <f t="shared" si="71"/>
        <v>14.163090128755366</v>
      </c>
      <c r="K96" s="41">
        <v>1650</v>
      </c>
      <c r="L96" s="4">
        <f t="shared" si="72"/>
        <v>100</v>
      </c>
    </row>
    <row r="97" spans="1:12" s="49" customFormat="1" ht="31.2" x14ac:dyDescent="0.25">
      <c r="A97" s="36" t="s">
        <v>142</v>
      </c>
      <c r="B97" s="37" t="s">
        <v>95</v>
      </c>
      <c r="C97" s="4">
        <v>1295</v>
      </c>
      <c r="D97" s="41">
        <v>103.1</v>
      </c>
      <c r="E97" s="41">
        <v>114.1</v>
      </c>
      <c r="F97" s="41">
        <v>118.7</v>
      </c>
      <c r="G97" s="4">
        <f t="shared" si="68"/>
        <v>115.13094083414161</v>
      </c>
      <c r="H97" s="4">
        <f t="shared" si="73"/>
        <v>104.03155127081509</v>
      </c>
      <c r="I97" s="41">
        <v>118.8</v>
      </c>
      <c r="J97" s="4">
        <f t="shared" si="71"/>
        <v>100.08424599831507</v>
      </c>
      <c r="K97" s="41">
        <v>118.8</v>
      </c>
      <c r="L97" s="4">
        <f t="shared" si="72"/>
        <v>100</v>
      </c>
    </row>
    <row r="98" spans="1:12" s="49" customFormat="1" x14ac:dyDescent="0.25">
      <c r="A98" s="35" t="s">
        <v>167</v>
      </c>
      <c r="B98" s="23" t="s">
        <v>96</v>
      </c>
      <c r="C98" s="3">
        <f>SUM(C99:C104)</f>
        <v>2007067.3</v>
      </c>
      <c r="D98" s="3">
        <f>SUM(D99:D104)</f>
        <v>2109751.1</v>
      </c>
      <c r="E98" s="3">
        <f>SUM(E99:E104)</f>
        <v>2215756</v>
      </c>
      <c r="F98" s="3">
        <f>SUM(F99:F104)</f>
        <v>2698303.2</v>
      </c>
      <c r="G98" s="3">
        <f t="shared" si="68"/>
        <v>127.89675521439472</v>
      </c>
      <c r="H98" s="3">
        <f t="shared" si="73"/>
        <v>121.77799360579415</v>
      </c>
      <c r="I98" s="3">
        <f t="shared" ref="I98" si="82">SUM(I99:I104)</f>
        <v>2456286</v>
      </c>
      <c r="J98" s="3">
        <f t="shared" si="71"/>
        <v>91.030763333045741</v>
      </c>
      <c r="K98" s="3">
        <f t="shared" ref="K98" si="83">SUM(K99:K104)</f>
        <v>2157380.5</v>
      </c>
      <c r="L98" s="3">
        <f t="shared" si="72"/>
        <v>87.83099769326536</v>
      </c>
    </row>
    <row r="99" spans="1:12" s="49" customFormat="1" x14ac:dyDescent="0.25">
      <c r="A99" s="36" t="s">
        <v>143</v>
      </c>
      <c r="B99" s="37" t="s">
        <v>97</v>
      </c>
      <c r="C99" s="4">
        <v>421630.9</v>
      </c>
      <c r="D99" s="41">
        <v>419942.40000000002</v>
      </c>
      <c r="E99" s="52">
        <v>453092.9</v>
      </c>
      <c r="F99" s="41">
        <v>518632.6</v>
      </c>
      <c r="G99" s="4">
        <f t="shared" si="68"/>
        <v>123.50088964581809</v>
      </c>
      <c r="H99" s="4">
        <f t="shared" si="73"/>
        <v>114.464958510716</v>
      </c>
      <c r="I99" s="41">
        <v>499593.8</v>
      </c>
      <c r="J99" s="4">
        <f t="shared" si="71"/>
        <v>96.329039092413396</v>
      </c>
      <c r="K99" s="41">
        <v>499584.1</v>
      </c>
      <c r="L99" s="4">
        <f t="shared" si="72"/>
        <v>99.998058422662567</v>
      </c>
    </row>
    <row r="100" spans="1:12" s="49" customFormat="1" x14ac:dyDescent="0.25">
      <c r="A100" s="36" t="s">
        <v>144</v>
      </c>
      <c r="B100" s="37" t="s">
        <v>98</v>
      </c>
      <c r="C100" s="4">
        <v>1266807.3</v>
      </c>
      <c r="D100" s="41">
        <v>1373216.4</v>
      </c>
      <c r="E100" s="52">
        <v>1429415</v>
      </c>
      <c r="F100" s="41">
        <v>1848985.4</v>
      </c>
      <c r="G100" s="4">
        <f t="shared" si="68"/>
        <v>134.64632376950931</v>
      </c>
      <c r="H100" s="4">
        <f t="shared" si="73"/>
        <v>129.35259529247978</v>
      </c>
      <c r="I100" s="41">
        <v>1642937.5</v>
      </c>
      <c r="J100" s="4">
        <f t="shared" si="71"/>
        <v>88.856164034610558</v>
      </c>
      <c r="K100" s="41">
        <v>1344061.5</v>
      </c>
      <c r="L100" s="4">
        <f t="shared" si="72"/>
        <v>81.808437630768054</v>
      </c>
    </row>
    <row r="101" spans="1:12" s="49" customFormat="1" x14ac:dyDescent="0.25">
      <c r="A101" s="36" t="s">
        <v>145</v>
      </c>
      <c r="B101" s="37" t="s">
        <v>99</v>
      </c>
      <c r="C101" s="4">
        <v>146882.20000000001</v>
      </c>
      <c r="D101" s="41">
        <v>150186.29999999999</v>
      </c>
      <c r="E101" s="52">
        <v>157193.1</v>
      </c>
      <c r="F101" s="41">
        <v>136095.70000000001</v>
      </c>
      <c r="G101" s="4">
        <f t="shared" si="68"/>
        <v>90.617919211006608</v>
      </c>
      <c r="H101" s="4">
        <f t="shared" si="73"/>
        <v>86.57867298246552</v>
      </c>
      <c r="I101" s="41">
        <v>125918.1</v>
      </c>
      <c r="J101" s="4">
        <f t="shared" si="71"/>
        <v>92.521732868856247</v>
      </c>
      <c r="K101" s="41">
        <v>125898.3</v>
      </c>
      <c r="L101" s="4">
        <f t="shared" si="72"/>
        <v>99.984275493356392</v>
      </c>
    </row>
    <row r="102" spans="1:12" s="49" customFormat="1" ht="34.5" customHeight="1" x14ac:dyDescent="0.25">
      <c r="A102" s="36" t="s">
        <v>259</v>
      </c>
      <c r="B102" s="37" t="s">
        <v>260</v>
      </c>
      <c r="C102" s="4">
        <v>0</v>
      </c>
      <c r="D102" s="41">
        <v>0</v>
      </c>
      <c r="E102" s="52">
        <v>0</v>
      </c>
      <c r="F102" s="41">
        <v>466.6</v>
      </c>
      <c r="G102" s="4">
        <v>0</v>
      </c>
      <c r="H102" s="4">
        <v>0</v>
      </c>
      <c r="I102" s="41">
        <v>466.6</v>
      </c>
      <c r="J102" s="4">
        <f t="shared" si="71"/>
        <v>100</v>
      </c>
      <c r="K102" s="41">
        <v>466.6</v>
      </c>
      <c r="L102" s="4">
        <f t="shared" si="72"/>
        <v>100</v>
      </c>
    </row>
    <row r="103" spans="1:12" s="49" customFormat="1" x14ac:dyDescent="0.25">
      <c r="A103" s="36" t="s">
        <v>146</v>
      </c>
      <c r="B103" s="37" t="s">
        <v>100</v>
      </c>
      <c r="C103" s="4">
        <v>65090.9</v>
      </c>
      <c r="D103" s="41">
        <v>40683.599999999999</v>
      </c>
      <c r="E103" s="52">
        <v>44156.1</v>
      </c>
      <c r="F103" s="41">
        <v>53752.9</v>
      </c>
      <c r="G103" s="4">
        <f t="shared" si="68"/>
        <v>132.12424662517574</v>
      </c>
      <c r="H103" s="4">
        <f t="shared" si="73"/>
        <v>121.7338034835504</v>
      </c>
      <c r="I103" s="41">
        <v>48792.9</v>
      </c>
      <c r="J103" s="4">
        <f t="shared" si="71"/>
        <v>90.772590874166795</v>
      </c>
      <c r="K103" s="41">
        <v>48792.9</v>
      </c>
      <c r="L103" s="4">
        <f t="shared" si="72"/>
        <v>100</v>
      </c>
    </row>
    <row r="104" spans="1:12" s="49" customFormat="1" x14ac:dyDescent="0.25">
      <c r="A104" s="36" t="s">
        <v>147</v>
      </c>
      <c r="B104" s="37" t="s">
        <v>101</v>
      </c>
      <c r="C104" s="4">
        <v>106656</v>
      </c>
      <c r="D104" s="41">
        <v>125722.4</v>
      </c>
      <c r="E104" s="52">
        <v>131898.9</v>
      </c>
      <c r="F104" s="41">
        <v>140370</v>
      </c>
      <c r="G104" s="4">
        <f t="shared" si="68"/>
        <v>111.65074799717473</v>
      </c>
      <c r="H104" s="4">
        <f t="shared" si="73"/>
        <v>106.42241898908938</v>
      </c>
      <c r="I104" s="41">
        <v>138577.1</v>
      </c>
      <c r="J104" s="4">
        <f t="shared" si="71"/>
        <v>98.722732777659047</v>
      </c>
      <c r="K104" s="41">
        <v>138577.1</v>
      </c>
      <c r="L104" s="4">
        <f t="shared" si="72"/>
        <v>100</v>
      </c>
    </row>
    <row r="105" spans="1:12" s="49" customFormat="1" x14ac:dyDescent="0.25">
      <c r="A105" s="35" t="s">
        <v>168</v>
      </c>
      <c r="B105" s="23" t="s">
        <v>102</v>
      </c>
      <c r="C105" s="3">
        <f>SUM(C106:C107)</f>
        <v>203213.4</v>
      </c>
      <c r="D105" s="3">
        <f>SUM(D106:D107)</f>
        <v>197895.7</v>
      </c>
      <c r="E105" s="3">
        <f>SUM(E106:E107)</f>
        <v>214373.6</v>
      </c>
      <c r="F105" s="3">
        <f>SUM(F106:F107)</f>
        <v>235849.2</v>
      </c>
      <c r="G105" s="3">
        <f t="shared" si="68"/>
        <v>119.17853697680141</v>
      </c>
      <c r="H105" s="3">
        <f t="shared" si="73"/>
        <v>110.01783801736782</v>
      </c>
      <c r="I105" s="3">
        <f t="shared" ref="I105" si="84">SUM(I106:I107)</f>
        <v>206424.7</v>
      </c>
      <c r="J105" s="3">
        <f t="shared" si="71"/>
        <v>87.52401958539609</v>
      </c>
      <c r="K105" s="3">
        <f t="shared" ref="K105" si="85">SUM(K106:K107)</f>
        <v>207339.69999999998</v>
      </c>
      <c r="L105" s="3">
        <f t="shared" si="72"/>
        <v>100.44326090821494</v>
      </c>
    </row>
    <row r="106" spans="1:12" s="49" customFormat="1" x14ac:dyDescent="0.25">
      <c r="A106" s="36" t="s">
        <v>148</v>
      </c>
      <c r="B106" s="37" t="s">
        <v>103</v>
      </c>
      <c r="C106" s="4">
        <v>194330.5</v>
      </c>
      <c r="D106" s="53">
        <v>188370.5</v>
      </c>
      <c r="E106" s="52">
        <v>205239</v>
      </c>
      <c r="F106" s="53">
        <v>224368.7</v>
      </c>
      <c r="G106" s="4">
        <f t="shared" si="68"/>
        <v>119.11031716749704</v>
      </c>
      <c r="H106" s="4">
        <f t="shared" si="73"/>
        <v>109.32069440993185</v>
      </c>
      <c r="I106" s="41">
        <v>195511.2</v>
      </c>
      <c r="J106" s="4">
        <f t="shared" si="71"/>
        <v>87.138357533827133</v>
      </c>
      <c r="K106" s="41">
        <v>196388.9</v>
      </c>
      <c r="L106" s="4">
        <f t="shared" si="72"/>
        <v>100.44892568814473</v>
      </c>
    </row>
    <row r="107" spans="1:12" s="49" customFormat="1" ht="31.2" x14ac:dyDescent="0.25">
      <c r="A107" s="36" t="s">
        <v>149</v>
      </c>
      <c r="B107" s="37" t="s">
        <v>104</v>
      </c>
      <c r="C107" s="4">
        <v>8882.9</v>
      </c>
      <c r="D107" s="53">
        <v>9525.2000000000007</v>
      </c>
      <c r="E107" s="52">
        <v>9134.6</v>
      </c>
      <c r="F107" s="53">
        <v>11480.5</v>
      </c>
      <c r="G107" s="4">
        <f t="shared" si="68"/>
        <v>120.52765296266743</v>
      </c>
      <c r="H107" s="4">
        <f t="shared" si="73"/>
        <v>125.6814748319576</v>
      </c>
      <c r="I107" s="41">
        <v>10913.5</v>
      </c>
      <c r="J107" s="4">
        <f t="shared" si="71"/>
        <v>95.061190714690127</v>
      </c>
      <c r="K107" s="41">
        <v>10950.8</v>
      </c>
      <c r="L107" s="4">
        <f t="shared" si="72"/>
        <v>100.34177853117698</v>
      </c>
    </row>
    <row r="108" spans="1:12" s="49" customFormat="1" x14ac:dyDescent="0.25">
      <c r="A108" s="35" t="s">
        <v>169</v>
      </c>
      <c r="B108" s="23" t="s">
        <v>105</v>
      </c>
      <c r="C108" s="3">
        <f>C110+C109</f>
        <v>1555.4</v>
      </c>
      <c r="D108" s="3">
        <f>D109+D110</f>
        <v>1555.2</v>
      </c>
      <c r="E108" s="3">
        <f>E109+E110</f>
        <v>1355.2</v>
      </c>
      <c r="F108" s="3">
        <f>F109+F110</f>
        <v>1505.2</v>
      </c>
      <c r="G108" s="3">
        <f t="shared" si="68"/>
        <v>96.784979423868307</v>
      </c>
      <c r="H108" s="3">
        <f t="shared" si="73"/>
        <v>111.06847697756788</v>
      </c>
      <c r="I108" s="3">
        <f>I110+I109</f>
        <v>1355.2</v>
      </c>
      <c r="J108" s="3">
        <f t="shared" si="71"/>
        <v>90.034546904065905</v>
      </c>
      <c r="K108" s="3">
        <f>K110+K109</f>
        <v>1355.2</v>
      </c>
      <c r="L108" s="3">
        <f t="shared" si="72"/>
        <v>100</v>
      </c>
    </row>
    <row r="109" spans="1:12" s="49" customFormat="1" x14ac:dyDescent="0.25">
      <c r="A109" s="36" t="s">
        <v>192</v>
      </c>
      <c r="B109" s="37" t="s">
        <v>193</v>
      </c>
      <c r="C109" s="4">
        <v>200.2</v>
      </c>
      <c r="D109" s="4">
        <v>200</v>
      </c>
      <c r="E109" s="52">
        <v>0</v>
      </c>
      <c r="F109" s="4">
        <v>150</v>
      </c>
      <c r="G109" s="4">
        <v>0</v>
      </c>
      <c r="H109" s="4">
        <v>0</v>
      </c>
      <c r="I109" s="4">
        <v>0</v>
      </c>
      <c r="J109" s="4">
        <f t="shared" si="71"/>
        <v>0</v>
      </c>
      <c r="K109" s="4">
        <v>0</v>
      </c>
      <c r="L109" s="3">
        <v>0</v>
      </c>
    </row>
    <row r="110" spans="1:12" s="49" customFormat="1" x14ac:dyDescent="0.25">
      <c r="A110" s="36" t="s">
        <v>150</v>
      </c>
      <c r="B110" s="37" t="s">
        <v>106</v>
      </c>
      <c r="C110" s="4">
        <v>1355.2</v>
      </c>
      <c r="D110" s="41">
        <v>1355.2</v>
      </c>
      <c r="E110" s="52">
        <v>1355.2</v>
      </c>
      <c r="F110" s="41">
        <v>1355.2</v>
      </c>
      <c r="G110" s="4">
        <f t="shared" si="68"/>
        <v>100</v>
      </c>
      <c r="H110" s="4">
        <f t="shared" si="73"/>
        <v>100</v>
      </c>
      <c r="I110" s="41">
        <v>1355.2</v>
      </c>
      <c r="J110" s="4">
        <f t="shared" si="71"/>
        <v>100</v>
      </c>
      <c r="K110" s="41">
        <v>1355.2</v>
      </c>
      <c r="L110" s="4">
        <f t="shared" si="72"/>
        <v>100</v>
      </c>
    </row>
    <row r="111" spans="1:12" s="49" customFormat="1" x14ac:dyDescent="0.25">
      <c r="A111" s="35" t="s">
        <v>170</v>
      </c>
      <c r="B111" s="23" t="s">
        <v>107</v>
      </c>
      <c r="C111" s="3">
        <f>SUM(C112:C115)</f>
        <v>133212.9</v>
      </c>
      <c r="D111" s="3">
        <f>SUM(D112:D115)</f>
        <v>90772</v>
      </c>
      <c r="E111" s="3">
        <f>SUM(E112:E115)</f>
        <v>99448.9</v>
      </c>
      <c r="F111" s="3">
        <f>SUM(F112:F115)</f>
        <v>131652.4</v>
      </c>
      <c r="G111" s="3">
        <f t="shared" si="68"/>
        <v>145.03635482307317</v>
      </c>
      <c r="H111" s="3">
        <f t="shared" si="73"/>
        <v>132.38195696483319</v>
      </c>
      <c r="I111" s="3">
        <f t="shared" ref="I111" si="86">SUM(I112:I115)</f>
        <v>144021.6</v>
      </c>
      <c r="J111" s="3">
        <f t="shared" si="71"/>
        <v>109.39534714141179</v>
      </c>
      <c r="K111" s="3">
        <f>SUM(K112:K115)</f>
        <v>165229.40000000002</v>
      </c>
      <c r="L111" s="3">
        <f t="shared" si="72"/>
        <v>114.72543007437774</v>
      </c>
    </row>
    <row r="112" spans="1:12" s="49" customFormat="1" x14ac:dyDescent="0.25">
      <c r="A112" s="36" t="s">
        <v>151</v>
      </c>
      <c r="B112" s="37" t="s">
        <v>108</v>
      </c>
      <c r="C112" s="4">
        <v>19704.5</v>
      </c>
      <c r="D112" s="41">
        <v>13094.4</v>
      </c>
      <c r="E112" s="52">
        <v>19225</v>
      </c>
      <c r="F112" s="41">
        <v>20388.2</v>
      </c>
      <c r="G112" s="4">
        <f t="shared" si="68"/>
        <v>155.70167399804498</v>
      </c>
      <c r="H112" s="4">
        <f t="shared" si="73"/>
        <v>106.05045513654096</v>
      </c>
      <c r="I112" s="41">
        <v>20000</v>
      </c>
      <c r="J112" s="4">
        <f t="shared" si="71"/>
        <v>98.095957465592846</v>
      </c>
      <c r="K112" s="41">
        <v>20000</v>
      </c>
      <c r="L112" s="4">
        <f t="shared" si="72"/>
        <v>100</v>
      </c>
    </row>
    <row r="113" spans="1:12" s="49" customFormat="1" x14ac:dyDescent="0.25">
      <c r="A113" s="36" t="s">
        <v>152</v>
      </c>
      <c r="B113" s="37" t="s">
        <v>109</v>
      </c>
      <c r="C113" s="4">
        <v>5213.2</v>
      </c>
      <c r="D113" s="41">
        <v>24991.3</v>
      </c>
      <c r="E113" s="52">
        <v>28015.4</v>
      </c>
      <c r="F113" s="41">
        <v>59283.1</v>
      </c>
      <c r="G113" s="4">
        <f t="shared" si="68"/>
        <v>237.2149508028794</v>
      </c>
      <c r="H113" s="4">
        <f t="shared" si="73"/>
        <v>211.60897220814263</v>
      </c>
      <c r="I113" s="55">
        <v>61789</v>
      </c>
      <c r="J113" s="4">
        <f t="shared" si="71"/>
        <v>104.22700567278027</v>
      </c>
      <c r="K113" s="41">
        <v>79723.600000000006</v>
      </c>
      <c r="L113" s="4">
        <f t="shared" si="72"/>
        <v>129.02555471038534</v>
      </c>
    </row>
    <row r="114" spans="1:12" s="49" customFormat="1" x14ac:dyDescent="0.25">
      <c r="A114" s="36" t="s">
        <v>153</v>
      </c>
      <c r="B114" s="37" t="s">
        <v>110</v>
      </c>
      <c r="C114" s="4">
        <v>94195.5</v>
      </c>
      <c r="D114" s="41">
        <v>52686.3</v>
      </c>
      <c r="E114" s="52">
        <v>52208.5</v>
      </c>
      <c r="F114" s="41">
        <v>51981.1</v>
      </c>
      <c r="G114" s="4">
        <f t="shared" si="68"/>
        <v>98.661511626362071</v>
      </c>
      <c r="H114" s="4">
        <f t="shared" si="73"/>
        <v>99.564438740818062</v>
      </c>
      <c r="I114" s="41">
        <v>62232.6</v>
      </c>
      <c r="J114" s="4">
        <f>SUM(I114/F114)*100</f>
        <v>119.72159111677129</v>
      </c>
      <c r="K114" s="41">
        <v>65505.8</v>
      </c>
      <c r="L114" s="4">
        <f t="shared" si="72"/>
        <v>105.25962277005942</v>
      </c>
    </row>
    <row r="115" spans="1:12" s="49" customFormat="1" ht="31.2" x14ac:dyDescent="0.25">
      <c r="A115" s="36" t="s">
        <v>154</v>
      </c>
      <c r="B115" s="37" t="s">
        <v>111</v>
      </c>
      <c r="C115" s="4">
        <v>14099.7</v>
      </c>
      <c r="D115" s="41">
        <v>0</v>
      </c>
      <c r="E115" s="52">
        <v>0</v>
      </c>
      <c r="F115" s="41">
        <v>0</v>
      </c>
      <c r="G115" s="4">
        <v>0</v>
      </c>
      <c r="H115" s="4">
        <v>0</v>
      </c>
      <c r="I115" s="41">
        <v>0</v>
      </c>
      <c r="J115" s="4">
        <v>0</v>
      </c>
      <c r="K115" s="41">
        <v>0</v>
      </c>
      <c r="L115" s="4">
        <v>0</v>
      </c>
    </row>
    <row r="116" spans="1:12" s="49" customFormat="1" x14ac:dyDescent="0.25">
      <c r="A116" s="35" t="s">
        <v>171</v>
      </c>
      <c r="B116" s="23" t="s">
        <v>112</v>
      </c>
      <c r="C116" s="3">
        <f>SUM(C117:C120)</f>
        <v>227701.1</v>
      </c>
      <c r="D116" s="3">
        <f>SUM(D117:D120)</f>
        <v>204014.4</v>
      </c>
      <c r="E116" s="3">
        <f>SUM(E117:E120)</f>
        <v>224980.1</v>
      </c>
      <c r="F116" s="3">
        <f>SUM(F117:F120)</f>
        <v>252238</v>
      </c>
      <c r="G116" s="3">
        <f t="shared" si="68"/>
        <v>123.63735108894274</v>
      </c>
      <c r="H116" s="3">
        <f t="shared" si="73"/>
        <v>112.11569378802837</v>
      </c>
      <c r="I116" s="3">
        <f t="shared" ref="I116" si="87">SUM(I117:I120)</f>
        <v>246210.3</v>
      </c>
      <c r="J116" s="3">
        <f t="shared" si="71"/>
        <v>97.610312482655274</v>
      </c>
      <c r="K116" s="3">
        <f t="shared" ref="K116" si="88">SUM(K117:K120)</f>
        <v>246210.3</v>
      </c>
      <c r="L116" s="3">
        <f t="shared" si="72"/>
        <v>100</v>
      </c>
    </row>
    <row r="117" spans="1:12" s="49" customFormat="1" x14ac:dyDescent="0.25">
      <c r="A117" s="36" t="s">
        <v>155</v>
      </c>
      <c r="B117" s="37" t="s">
        <v>113</v>
      </c>
      <c r="C117" s="4">
        <v>208948.8</v>
      </c>
      <c r="D117" s="41">
        <v>184267.1</v>
      </c>
      <c r="E117" s="52">
        <v>203532.1</v>
      </c>
      <c r="F117" s="41">
        <v>6721.8</v>
      </c>
      <c r="G117" s="4">
        <f t="shared" si="68"/>
        <v>3.6478568339112081</v>
      </c>
      <c r="H117" s="4">
        <f t="shared" si="73"/>
        <v>3.3025748763954184</v>
      </c>
      <c r="I117" s="41">
        <v>7397</v>
      </c>
      <c r="J117" s="4">
        <f t="shared" si="71"/>
        <v>110.04492844178641</v>
      </c>
      <c r="K117" s="41">
        <v>7397</v>
      </c>
      <c r="L117" s="4">
        <f t="shared" si="72"/>
        <v>100</v>
      </c>
    </row>
    <row r="118" spans="1:12" s="49" customFormat="1" x14ac:dyDescent="0.25">
      <c r="A118" s="36" t="s">
        <v>156</v>
      </c>
      <c r="B118" s="37" t="s">
        <v>114</v>
      </c>
      <c r="C118" s="4">
        <v>5071.2</v>
      </c>
      <c r="D118" s="41">
        <v>5686.4</v>
      </c>
      <c r="E118" s="52">
        <v>1720.5</v>
      </c>
      <c r="F118" s="41">
        <v>1541.5</v>
      </c>
      <c r="G118" s="4">
        <f t="shared" si="68"/>
        <v>27.108539673607208</v>
      </c>
      <c r="H118" s="4">
        <f t="shared" si="73"/>
        <v>89.596047660563798</v>
      </c>
      <c r="I118" s="4">
        <v>500</v>
      </c>
      <c r="J118" s="4">
        <f t="shared" si="71"/>
        <v>32.435939020434638</v>
      </c>
      <c r="K118" s="4">
        <v>500</v>
      </c>
      <c r="L118" s="4">
        <f t="shared" si="72"/>
        <v>100</v>
      </c>
    </row>
    <row r="119" spans="1:12" s="49" customFormat="1" x14ac:dyDescent="0.25">
      <c r="A119" s="36" t="s">
        <v>174</v>
      </c>
      <c r="B119" s="37" t="s">
        <v>175</v>
      </c>
      <c r="C119" s="4">
        <v>476.2</v>
      </c>
      <c r="D119" s="41">
        <v>338.9</v>
      </c>
      <c r="E119" s="52">
        <v>8336.2000000000007</v>
      </c>
      <c r="F119" s="41">
        <v>232128.7</v>
      </c>
      <c r="G119" s="4">
        <f t="shared" si="68"/>
        <v>68494.747713189732</v>
      </c>
      <c r="H119" s="4">
        <f t="shared" si="73"/>
        <v>2784.5865022432281</v>
      </c>
      <c r="I119" s="4">
        <v>227313.3</v>
      </c>
      <c r="J119" s="4">
        <f t="shared" si="71"/>
        <v>97.92554733645602</v>
      </c>
      <c r="K119" s="4">
        <v>227313.3</v>
      </c>
      <c r="L119" s="4">
        <f t="shared" si="72"/>
        <v>100</v>
      </c>
    </row>
    <row r="120" spans="1:12" s="49" customFormat="1" ht="31.2" x14ac:dyDescent="0.25">
      <c r="A120" s="36" t="s">
        <v>157</v>
      </c>
      <c r="B120" s="37" t="s">
        <v>115</v>
      </c>
      <c r="C120" s="4">
        <v>13204.9</v>
      </c>
      <c r="D120" s="41">
        <v>13722</v>
      </c>
      <c r="E120" s="52">
        <v>11391.3</v>
      </c>
      <c r="F120" s="41">
        <v>11846</v>
      </c>
      <c r="G120" s="4">
        <f t="shared" si="68"/>
        <v>86.328523538842745</v>
      </c>
      <c r="H120" s="4">
        <f t="shared" si="73"/>
        <v>103.99164274490182</v>
      </c>
      <c r="I120" s="41">
        <v>11000</v>
      </c>
      <c r="J120" s="4">
        <f t="shared" si="71"/>
        <v>92.858348809724802</v>
      </c>
      <c r="K120" s="41">
        <v>11000</v>
      </c>
      <c r="L120" s="4">
        <f t="shared" si="72"/>
        <v>100</v>
      </c>
    </row>
    <row r="121" spans="1:12" s="49" customFormat="1" x14ac:dyDescent="0.25">
      <c r="A121" s="35" t="s">
        <v>172</v>
      </c>
      <c r="B121" s="23" t="s">
        <v>116</v>
      </c>
      <c r="C121" s="3">
        <f>SUM(C122:C123)</f>
        <v>23898.400000000001</v>
      </c>
      <c r="D121" s="3">
        <f>SUM(D122:D123)</f>
        <v>28000</v>
      </c>
      <c r="E121" s="3">
        <f>SUM(E122:E123)</f>
        <v>27095.7</v>
      </c>
      <c r="F121" s="3">
        <f>SUM(F122:F123)</f>
        <v>27000</v>
      </c>
      <c r="G121" s="3">
        <f t="shared" si="68"/>
        <v>96.428571428571431</v>
      </c>
      <c r="H121" s="3">
        <f t="shared" si="73"/>
        <v>99.64680742700871</v>
      </c>
      <c r="I121" s="3">
        <f t="shared" ref="I121" si="89">SUM(I122:I123)</f>
        <v>27000</v>
      </c>
      <c r="J121" s="3">
        <f t="shared" si="71"/>
        <v>100</v>
      </c>
      <c r="K121" s="3">
        <f t="shared" ref="K121" si="90">SUM(K122:K123)</f>
        <v>27000</v>
      </c>
      <c r="L121" s="3">
        <f t="shared" si="72"/>
        <v>100</v>
      </c>
    </row>
    <row r="122" spans="1:12" s="49" customFormat="1" x14ac:dyDescent="0.25">
      <c r="A122" s="36" t="s">
        <v>158</v>
      </c>
      <c r="B122" s="37" t="s">
        <v>117</v>
      </c>
      <c r="C122" s="4">
        <v>10999.8</v>
      </c>
      <c r="D122" s="41">
        <v>11000</v>
      </c>
      <c r="E122" s="52">
        <v>21866.2</v>
      </c>
      <c r="F122" s="41">
        <v>27000</v>
      </c>
      <c r="G122" s="4">
        <f t="shared" si="68"/>
        <v>245.45454545454547</v>
      </c>
      <c r="H122" s="4">
        <f t="shared" si="73"/>
        <v>123.47824496254493</v>
      </c>
      <c r="I122" s="41">
        <v>27000</v>
      </c>
      <c r="J122" s="4">
        <f t="shared" si="71"/>
        <v>100</v>
      </c>
      <c r="K122" s="41">
        <v>27000</v>
      </c>
      <c r="L122" s="4">
        <f t="shared" si="72"/>
        <v>100</v>
      </c>
    </row>
    <row r="123" spans="1:12" s="49" customFormat="1" ht="31.2" x14ac:dyDescent="0.25">
      <c r="A123" s="36" t="s">
        <v>159</v>
      </c>
      <c r="B123" s="37" t="s">
        <v>118</v>
      </c>
      <c r="C123" s="4">
        <v>12898.6</v>
      </c>
      <c r="D123" s="41">
        <v>17000</v>
      </c>
      <c r="E123" s="52">
        <v>5229.5</v>
      </c>
      <c r="F123" s="41">
        <v>0</v>
      </c>
      <c r="G123" s="4">
        <f t="shared" si="68"/>
        <v>0</v>
      </c>
      <c r="H123" s="4">
        <f t="shared" si="73"/>
        <v>0</v>
      </c>
      <c r="I123" s="41">
        <v>0</v>
      </c>
      <c r="J123" s="4">
        <v>0</v>
      </c>
      <c r="K123" s="41">
        <v>0</v>
      </c>
      <c r="L123" s="4">
        <v>0</v>
      </c>
    </row>
    <row r="124" spans="1:12" s="49" customFormat="1" ht="31.2" x14ac:dyDescent="0.25">
      <c r="A124" s="35" t="s">
        <v>173</v>
      </c>
      <c r="B124" s="23" t="s">
        <v>206</v>
      </c>
      <c r="C124" s="3">
        <f>C125</f>
        <v>6603.5</v>
      </c>
      <c r="D124" s="3">
        <f>D125</f>
        <v>18134</v>
      </c>
      <c r="E124" s="3">
        <f>E125</f>
        <v>1334</v>
      </c>
      <c r="F124" s="3">
        <f>F125</f>
        <v>21053</v>
      </c>
      <c r="G124" s="3">
        <f t="shared" si="68"/>
        <v>116.09683467519577</v>
      </c>
      <c r="H124" s="3">
        <f t="shared" si="73"/>
        <v>1578.1859070464768</v>
      </c>
      <c r="I124" s="3">
        <f t="shared" ref="I124" si="91">I125</f>
        <v>24000</v>
      </c>
      <c r="J124" s="3">
        <f t="shared" si="71"/>
        <v>113.99800503491188</v>
      </c>
      <c r="K124" s="3">
        <f t="shared" ref="K124" si="92">K125</f>
        <v>24000</v>
      </c>
      <c r="L124" s="3">
        <f t="shared" si="72"/>
        <v>100</v>
      </c>
    </row>
    <row r="125" spans="1:12" s="49" customFormat="1" ht="31.2" x14ac:dyDescent="0.25">
      <c r="A125" s="36" t="s">
        <v>160</v>
      </c>
      <c r="B125" s="37" t="s">
        <v>195</v>
      </c>
      <c r="C125" s="4">
        <v>6603.5</v>
      </c>
      <c r="D125" s="4">
        <v>18134</v>
      </c>
      <c r="E125" s="4">
        <v>1334</v>
      </c>
      <c r="F125" s="4">
        <v>21053</v>
      </c>
      <c r="G125" s="4">
        <f t="shared" si="68"/>
        <v>116.09683467519577</v>
      </c>
      <c r="H125" s="4">
        <f t="shared" si="73"/>
        <v>1578.1859070464768</v>
      </c>
      <c r="I125" s="4">
        <v>24000</v>
      </c>
      <c r="J125" s="4">
        <f t="shared" si="71"/>
        <v>113.99800503491188</v>
      </c>
      <c r="K125" s="4">
        <v>24000</v>
      </c>
      <c r="L125" s="4">
        <f t="shared" si="72"/>
        <v>100</v>
      </c>
    </row>
    <row r="126" spans="1:12" ht="19.2" customHeight="1" x14ac:dyDescent="0.25">
      <c r="A126" s="21"/>
      <c r="B126" s="38" t="s">
        <v>65</v>
      </c>
      <c r="C126" s="3">
        <f>C67+C76+C78+C82+C90+C95+C98+C105+C108+C111+C116+C121+C124</f>
        <v>3859880.7999999993</v>
      </c>
      <c r="D126" s="3">
        <f>D67+D76+D78+D82+D90+D95+D98+D105+D108+D111+D116+D121+D124</f>
        <v>3772922.2000000007</v>
      </c>
      <c r="E126" s="3">
        <f>E67+E76+E78+E82+E90+E95+E98+E105+E108+E111+E116+E121+E124</f>
        <v>4853473</v>
      </c>
      <c r="F126" s="3">
        <f>F67+F76+F78+F82+F90+F95+F98+F105+F108+F111+F116+F121+F124</f>
        <v>4967762.9000000004</v>
      </c>
      <c r="G126" s="3">
        <f t="shared" si="68"/>
        <v>131.66884013669829</v>
      </c>
      <c r="H126" s="3">
        <f t="shared" si="73"/>
        <v>102.35480654780609</v>
      </c>
      <c r="I126" s="3">
        <f>I67+I76+I78+I82+I90+I95+I98+I105+I108+I111+I116+I121+I124</f>
        <v>4211381.5999999996</v>
      </c>
      <c r="J126" s="3">
        <f t="shared" si="71"/>
        <v>84.774206917161834</v>
      </c>
      <c r="K126" s="3">
        <f>K67+K76+K78+K82+K90+K95+K98+K105+K108+K111+K116+K121+K124</f>
        <v>3884242.5000000005</v>
      </c>
      <c r="L126" s="3">
        <f t="shared" si="72"/>
        <v>92.232024283907236</v>
      </c>
    </row>
    <row r="127" spans="1:12" ht="31.2" x14ac:dyDescent="0.25">
      <c r="A127" s="26"/>
      <c r="B127" s="23" t="s">
        <v>35</v>
      </c>
      <c r="C127" s="3">
        <f>SUM(C65-C126)</f>
        <v>80800.000000000466</v>
      </c>
      <c r="D127" s="3">
        <f>SUM(D65-D126)</f>
        <v>-80000.000000000466</v>
      </c>
      <c r="E127" s="3">
        <f>SUM(E65-E126)</f>
        <v>-88938.300000000745</v>
      </c>
      <c r="F127" s="3">
        <f>SUM(F65-F126)</f>
        <v>-140000.00000000093</v>
      </c>
      <c r="G127" s="3">
        <f t="shared" ref="G127:G137" si="93">F127/D127*100</f>
        <v>175.00000000000014</v>
      </c>
      <c r="H127" s="3">
        <f t="shared" ref="H127:H138" si="94">F127/E127*100</f>
        <v>157.41249832749193</v>
      </c>
      <c r="I127" s="3">
        <f>SUM(I65-I126)</f>
        <v>-47000</v>
      </c>
      <c r="J127" s="3">
        <f>SUM(I127/F127)*100</f>
        <v>33.571428571428349</v>
      </c>
      <c r="K127" s="3">
        <f>SUM(K65-K126)</f>
        <v>-40000.000000000466</v>
      </c>
      <c r="L127" s="3">
        <f>SUM(K127/I127)*100</f>
        <v>85.106382978724398</v>
      </c>
    </row>
    <row r="128" spans="1:12" ht="31.2" x14ac:dyDescent="0.25">
      <c r="A128" s="21"/>
      <c r="B128" s="23" t="s">
        <v>218</v>
      </c>
      <c r="C128" s="3">
        <f>SUM(C130+C131+C134+C137)</f>
        <v>-80800</v>
      </c>
      <c r="D128" s="3">
        <f t="shared" ref="D128:F128" si="95">SUM(D130+D131+D134+D137)</f>
        <v>80000</v>
      </c>
      <c r="E128" s="3">
        <f t="shared" si="95"/>
        <v>88938.299999999988</v>
      </c>
      <c r="F128" s="3">
        <f t="shared" si="95"/>
        <v>140000</v>
      </c>
      <c r="G128" s="3">
        <f>F128/D128*100</f>
        <v>175</v>
      </c>
      <c r="H128" s="3">
        <f>F128/E128*100</f>
        <v>157.41249832749222</v>
      </c>
      <c r="I128" s="3">
        <f t="shared" ref="I128" si="96">SUM(I130+I131+I134+I137)</f>
        <v>47000</v>
      </c>
      <c r="J128" s="3">
        <f>SUM(I128/F128)*100</f>
        <v>33.571428571428569</v>
      </c>
      <c r="K128" s="3">
        <f t="shared" ref="K128" si="97">SUM(K130+K131+K134+K137)</f>
        <v>40000</v>
      </c>
      <c r="L128" s="3">
        <f>SUM(K128/I128)*100</f>
        <v>85.106382978723403</v>
      </c>
    </row>
    <row r="129" spans="1:12" x14ac:dyDescent="0.25">
      <c r="A129" s="21"/>
      <c r="B129" s="23" t="s">
        <v>217</v>
      </c>
      <c r="C129" s="3"/>
      <c r="D129" s="3"/>
      <c r="E129" s="3"/>
      <c r="F129" s="3"/>
      <c r="G129" s="3"/>
      <c r="H129" s="3"/>
      <c r="I129" s="3"/>
      <c r="J129" s="3"/>
      <c r="K129" s="3"/>
      <c r="L129" s="3"/>
    </row>
    <row r="130" spans="1:12" s="14" customFormat="1" ht="31.2" x14ac:dyDescent="0.25">
      <c r="A130" s="12" t="s">
        <v>36</v>
      </c>
      <c r="B130" s="23" t="s">
        <v>215</v>
      </c>
      <c r="C130" s="3">
        <v>-219500</v>
      </c>
      <c r="D130" s="3">
        <v>194250</v>
      </c>
      <c r="E130" s="3">
        <v>136706</v>
      </c>
      <c r="F130" s="3">
        <v>196171.1</v>
      </c>
      <c r="G130" s="3">
        <f t="shared" si="93"/>
        <v>100.98898326898326</v>
      </c>
      <c r="H130" s="3">
        <f t="shared" si="94"/>
        <v>143.49852969145468</v>
      </c>
      <c r="I130" s="3">
        <v>59722.9</v>
      </c>
      <c r="J130" s="3">
        <f>SUM(I130/F130)*100</f>
        <v>30.444290723761043</v>
      </c>
      <c r="K130" s="3">
        <v>30250.799999999999</v>
      </c>
      <c r="L130" s="3">
        <f>SUM(K130/I130)*100</f>
        <v>50.651927485102021</v>
      </c>
    </row>
    <row r="131" spans="1:12" s="14" customFormat="1" ht="34.5" customHeight="1" x14ac:dyDescent="0.25">
      <c r="A131" s="12" t="s">
        <v>37</v>
      </c>
      <c r="B131" s="17" t="s">
        <v>216</v>
      </c>
      <c r="C131" s="3">
        <v>190687</v>
      </c>
      <c r="D131" s="3">
        <v>-116346</v>
      </c>
      <c r="E131" s="3">
        <v>-106052</v>
      </c>
      <c r="F131" s="3">
        <v>-83316</v>
      </c>
      <c r="G131" s="3">
        <v>0</v>
      </c>
      <c r="H131" s="3">
        <v>0</v>
      </c>
      <c r="I131" s="3">
        <v>-20818</v>
      </c>
      <c r="J131" s="3">
        <v>0</v>
      </c>
      <c r="K131" s="3">
        <v>0</v>
      </c>
      <c r="L131" s="3">
        <v>0</v>
      </c>
    </row>
    <row r="132" spans="1:12" ht="93.6" hidden="1" x14ac:dyDescent="0.25">
      <c r="A132" s="21" t="s">
        <v>37</v>
      </c>
      <c r="B132" s="18" t="s">
        <v>45</v>
      </c>
      <c r="C132" s="4">
        <v>0</v>
      </c>
      <c r="D132" s="4">
        <v>0</v>
      </c>
      <c r="E132" s="4"/>
      <c r="F132" s="4">
        <v>0</v>
      </c>
      <c r="G132" s="3" t="e">
        <f t="shared" si="93"/>
        <v>#DIV/0!</v>
      </c>
      <c r="H132" s="3" t="e">
        <f t="shared" si="94"/>
        <v>#DIV/0!</v>
      </c>
      <c r="I132" s="4">
        <v>0</v>
      </c>
      <c r="J132" s="4">
        <v>0</v>
      </c>
      <c r="K132" s="4">
        <v>0</v>
      </c>
      <c r="L132" s="4">
        <v>0</v>
      </c>
    </row>
    <row r="133" spans="1:12" ht="93.6" hidden="1" x14ac:dyDescent="0.25">
      <c r="A133" s="21" t="s">
        <v>37</v>
      </c>
      <c r="B133" s="18" t="s">
        <v>46</v>
      </c>
      <c r="C133" s="4">
        <v>0</v>
      </c>
      <c r="D133" s="4">
        <v>0</v>
      </c>
      <c r="E133" s="4"/>
      <c r="F133" s="4">
        <v>0</v>
      </c>
      <c r="G133" s="3" t="e">
        <f t="shared" si="93"/>
        <v>#DIV/0!</v>
      </c>
      <c r="H133" s="3" t="e">
        <f t="shared" si="94"/>
        <v>#DIV/0!</v>
      </c>
      <c r="I133" s="4">
        <v>0</v>
      </c>
      <c r="J133" s="4">
        <v>0</v>
      </c>
      <c r="K133" s="4">
        <v>0</v>
      </c>
      <c r="L133" s="4">
        <v>0</v>
      </c>
    </row>
    <row r="134" spans="1:12" s="14" customFormat="1" ht="31.2" x14ac:dyDescent="0.25">
      <c r="A134" s="12" t="s">
        <v>38</v>
      </c>
      <c r="B134" s="17" t="s">
        <v>39</v>
      </c>
      <c r="C134" s="3">
        <f t="shared" ref="C134:F134" si="98">SUM(C136-C135)</f>
        <v>-51987</v>
      </c>
      <c r="D134" s="3">
        <f t="shared" ref="D134" si="99">SUM(D136-D135)</f>
        <v>1663.5200000000004</v>
      </c>
      <c r="E134" s="3">
        <f t="shared" si="98"/>
        <v>57851.799999999996</v>
      </c>
      <c r="F134" s="3">
        <f t="shared" si="98"/>
        <v>26174.299999999996</v>
      </c>
      <c r="G134" s="3">
        <f t="shared" si="93"/>
        <v>1573.4286332595934</v>
      </c>
      <c r="H134" s="3">
        <f t="shared" si="94"/>
        <v>45.243708925219259</v>
      </c>
      <c r="I134" s="3">
        <f t="shared" ref="I134:K134" si="100">SUM(I136-I135)</f>
        <v>8095.1000000000022</v>
      </c>
      <c r="J134" s="3">
        <f t="shared" ref="J134:J138" si="101">SUM(I134/F134)*100</f>
        <v>30.927665687334539</v>
      </c>
      <c r="K134" s="3">
        <f t="shared" si="100"/>
        <v>9749.1999999999989</v>
      </c>
      <c r="L134" s="3">
        <f t="shared" ref="L134:L136" si="102">SUM(K134/I134)*100</f>
        <v>120.4333485688873</v>
      </c>
    </row>
    <row r="135" spans="1:12" ht="31.2" x14ac:dyDescent="0.25">
      <c r="A135" s="21" t="s">
        <v>38</v>
      </c>
      <c r="B135" s="18" t="s">
        <v>40</v>
      </c>
      <c r="C135" s="4">
        <v>58493.2</v>
      </c>
      <c r="D135" s="4">
        <v>4673.4799999999996</v>
      </c>
      <c r="E135" s="4">
        <v>641.4</v>
      </c>
      <c r="F135" s="4">
        <v>33518.400000000001</v>
      </c>
      <c r="G135" s="4">
        <f t="shared" si="93"/>
        <v>717.2043102784221</v>
      </c>
      <c r="H135" s="4">
        <f t="shared" si="94"/>
        <v>5225.8185219831621</v>
      </c>
      <c r="I135" s="4">
        <v>25423.3</v>
      </c>
      <c r="J135" s="4">
        <f t="shared" si="101"/>
        <v>75.848787531624424</v>
      </c>
      <c r="K135" s="4">
        <v>15674.1</v>
      </c>
      <c r="L135" s="4">
        <f t="shared" si="102"/>
        <v>61.652499872164512</v>
      </c>
    </row>
    <row r="136" spans="1:12" ht="31.2" x14ac:dyDescent="0.25">
      <c r="A136" s="21" t="s">
        <v>38</v>
      </c>
      <c r="B136" s="18" t="s">
        <v>41</v>
      </c>
      <c r="C136" s="4">
        <v>6506.2</v>
      </c>
      <c r="D136" s="4">
        <v>6337</v>
      </c>
      <c r="E136" s="4">
        <v>58493.2</v>
      </c>
      <c r="F136" s="4">
        <v>59692.7</v>
      </c>
      <c r="G136" s="4">
        <f t="shared" si="93"/>
        <v>941.97096417863338</v>
      </c>
      <c r="H136" s="4">
        <f t="shared" si="94"/>
        <v>102.05066571840828</v>
      </c>
      <c r="I136" s="4">
        <v>33518.400000000001</v>
      </c>
      <c r="J136" s="4">
        <f t="shared" si="101"/>
        <v>56.151589725376802</v>
      </c>
      <c r="K136" s="4">
        <v>25423.3</v>
      </c>
      <c r="L136" s="4">
        <f t="shared" si="102"/>
        <v>75.848787531624424</v>
      </c>
    </row>
    <row r="137" spans="1:12" ht="31.2" x14ac:dyDescent="0.25">
      <c r="A137" s="12" t="s">
        <v>42</v>
      </c>
      <c r="B137" s="17" t="s">
        <v>43</v>
      </c>
      <c r="C137" s="3">
        <f t="shared" ref="C137" si="103">SUM(C138)</f>
        <v>0</v>
      </c>
      <c r="D137" s="3">
        <f>SUM(D138)</f>
        <v>432.48</v>
      </c>
      <c r="E137" s="3">
        <f t="shared" ref="E137" si="104">SUM(E138)</f>
        <v>432.5</v>
      </c>
      <c r="F137" s="3">
        <f>SUM(F138)</f>
        <v>970.6</v>
      </c>
      <c r="G137" s="3">
        <f t="shared" si="93"/>
        <v>224.42656307806141</v>
      </c>
      <c r="H137" s="3">
        <f t="shared" si="94"/>
        <v>224.41618497109826</v>
      </c>
      <c r="I137" s="3">
        <f t="shared" ref="I137:K137" si="105">SUM(I138)</f>
        <v>0</v>
      </c>
      <c r="J137" s="3">
        <f t="shared" si="101"/>
        <v>0</v>
      </c>
      <c r="K137" s="3">
        <f t="shared" si="105"/>
        <v>0</v>
      </c>
      <c r="L137" s="3">
        <v>0</v>
      </c>
    </row>
    <row r="138" spans="1:12" ht="46.8" x14ac:dyDescent="0.25">
      <c r="A138" s="21" t="s">
        <v>42</v>
      </c>
      <c r="B138" s="18" t="s">
        <v>44</v>
      </c>
      <c r="C138" s="4">
        <v>0</v>
      </c>
      <c r="D138" s="4">
        <v>432.48</v>
      </c>
      <c r="E138" s="4">
        <v>432.5</v>
      </c>
      <c r="F138" s="4">
        <v>970.6</v>
      </c>
      <c r="G138" s="4">
        <f>F138/D138*100</f>
        <v>224.42656307806141</v>
      </c>
      <c r="H138" s="4">
        <f t="shared" si="94"/>
        <v>224.41618497109826</v>
      </c>
      <c r="I138" s="4">
        <v>0</v>
      </c>
      <c r="J138" s="4">
        <f t="shared" si="101"/>
        <v>0</v>
      </c>
      <c r="K138" s="4">
        <v>0</v>
      </c>
      <c r="L138" s="4">
        <v>0</v>
      </c>
    </row>
    <row r="140" spans="1:12" x14ac:dyDescent="0.25">
      <c r="F140" s="43"/>
      <c r="G140" s="43"/>
    </row>
  </sheetData>
  <mergeCells count="7">
    <mergeCell ref="A3:L3"/>
    <mergeCell ref="A5:A6"/>
    <mergeCell ref="B5:B6"/>
    <mergeCell ref="F5:H5"/>
    <mergeCell ref="I5:J5"/>
    <mergeCell ref="K5:L5"/>
    <mergeCell ref="D5:E5"/>
  </mergeCells>
  <pageMargins left="0.39370078740157483" right="0.39370078740157483" top="0.9055118110236221" bottom="0.9055118110236221" header="0.31496062992125984" footer="0.31496062992125984"/>
  <pageSetup paperSize="9" scale="78" firstPageNumber="645" fitToHeight="0" orientation="landscape" useFirstPageNumber="1" r:id="rId1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1</vt:lpstr>
      <vt:lpstr>'Приложение 1'!Заголовки_для_печати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Федотова Наталья Юрьевна</dc:creator>
  <cp:lastModifiedBy>Губкина Марина Петровна</cp:lastModifiedBy>
  <cp:lastPrinted>2023-11-24T07:43:08Z</cp:lastPrinted>
  <dcterms:created xsi:type="dcterms:W3CDTF">2014-09-24T10:05:07Z</dcterms:created>
  <dcterms:modified xsi:type="dcterms:W3CDTF">2023-11-24T07:43:10Z</dcterms:modified>
</cp:coreProperties>
</file>