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2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2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2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2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2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7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<sst xmlns="http://schemas.openxmlformats.org/spreadsheetml/2006/main" count="83" uniqueCount="80">
  <si>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</si>
  <si>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</si>
  <si>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</si>
  <si>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</si>
  <si>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</si>
  <si>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ЛОКАЛЬНЫЙ СМЕТНЫЙ РАСЧЕТ</t>
  </si>
  <si>
    <t>Организация и ликвидация работ</t>
  </si>
  <si>
    <t>Общие указания п. 13 к=0,06 прим. 1 к=2,5</t>
  </si>
  <si>
    <t>Бурение переносными установками скважины диаметром диаметром 60-89 мм, глубиной 5-10 м; категория породы 2</t>
  </si>
  <si>
    <t>Полевые работы</t>
  </si>
  <si>
    <t>Лабораторные работы</t>
  </si>
  <si>
    <t>Полный комплекс определений физических свойств песчаных грунтов</t>
  </si>
  <si>
    <t>Сокращенный анализ воды</t>
  </si>
  <si>
    <t>Определение коррозионной активности грунтов и грунтовых вод по отношению к бетону</t>
  </si>
  <si>
    <t>Определение коррозионной активности грунтовых и других вод по отношению к свинцовым и алюминиевым оболочкам кабеля одновременно</t>
  </si>
  <si>
    <t>Определение коррозионной активности грунтовых и других вод по отношению к стали</t>
  </si>
  <si>
    <t>Камеральные работы</t>
  </si>
  <si>
    <t>Камеральная обработка материалов буровых и горнопроходческих работ: категория сложности инженерно-геологических условий 2</t>
  </si>
  <si>
    <t>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</t>
  </si>
  <si>
    <t xml:space="preserve">Камеральная обработка определения коррозионной активности грунтов и воды </t>
  </si>
  <si>
    <t xml:space="preserve">Камеральная обработка ботанико-торфмейстерских исследований и определений физических свойств торфа </t>
  </si>
  <si>
    <t>РАЗДЕЛ 1. ПРОЕКТНЫЕ РАБОТЫ</t>
  </si>
  <si>
    <t>ИТОГО: ПРОЕКТНЫЕ РАБОТЫ</t>
  </si>
  <si>
    <t>РАЗДЕЛ 2. ИНЖЕНЕРНО-ГЕОДЕЗИЧЕСКИЕ ИЗЫСКАНИЯ</t>
  </si>
  <si>
    <t>ИТОГО: ИНЖЕНЕРНО-ГЕОДЕЗИЧЕСКИЕ ИЗЫСКАНИЯ</t>
  </si>
  <si>
    <t>РАЗДЕЛ 3. ИНЖЕНЕРНО-ГЕОЛОГИЧЕСКИЕ ИЗЫСКАНИЯ</t>
  </si>
  <si>
    <t>ИТОГО: ИНЖЕНЕРНО-ГЕОЛОГИЧЕСКИЕ ИЗЫСКАНИЯ</t>
  </si>
  <si>
    <t>Внутренний транспорт
Расстояние от базы до участка до 5км</t>
  </si>
  <si>
    <t>Итого: полевые работы</t>
  </si>
  <si>
    <t>Итого: лабораторные работы</t>
  </si>
  <si>
    <t>Итого: камеральные работы</t>
  </si>
  <si>
    <r>
      <rPr>
        <b/>
        <i/>
        <sz val="10.5"/>
        <rFont val="Times New Roman"/>
        <family val="1"/>
      </rPr>
      <t>Итого: полевые работы</t>
    </r>
    <r>
      <rPr>
        <i/>
        <sz val="10.5"/>
        <rFont val="Times New Roman"/>
        <family val="1"/>
      </rPr>
      <t xml:space="preserve">
</t>
    </r>
  </si>
  <si>
    <t>ИТОГО ПО СМЕТЕ:</t>
  </si>
  <si>
    <t>ВСЕГО ПО СМЕТЕ:</t>
  </si>
  <si>
    <t>ИТОГО: ГОСУДАРСТВЕННАЯ ЭКСПЕРТИЗА ПРОЕКТНОЙ ДОКУМЕНТАЦИИ</t>
  </si>
  <si>
    <t xml:space="preserve">СБЦ "Инженерно-геологические и инженерно-экологические изыскания для строительства (1999)" табл.86 п.6
(СБЦ103-86-6)                                                                   20% от стоимости лабораторных работ                </t>
  </si>
  <si>
    <t xml:space="preserve">СБЦ "Инженерно-геологические и инженерно-экологические изыскания для строительства (1999)" табл.86 п.8
(СБЦ103-86-8)                                                                          15% от стоимости лабораторных работ                      </t>
  </si>
  <si>
    <t xml:space="preserve">СБЦ "Инженерно-геологические и инженерно-экологические изыскания для строительства (1999)" табл.86 п.7
(СБЦ103-86-7)                                                                                               12% от стоимости лабораторных работ              </t>
  </si>
  <si>
    <t>НДС 20%</t>
  </si>
  <si>
    <t xml:space="preserve">Создание инженерно-топографических планов  застроенной территории в  масштабе 1:500 с высотой сечения рельефа 0,5 м. 2 категория
полевые-
камеральные-
</t>
  </si>
  <si>
    <t xml:space="preserve"> НА ВЫПОЛНЕНИЕ ИНЖЕНЕРНЫХ ИЗЫСКАНИЙ, РАЗРАБОТКУ ПРОЕКТНОЙ И РАБОЧЕЙ ДОКУМЕНТАЦИИ  ПО ОБЪЕКТУ "ИНЖЕНЕРНЫЕ СЕТИ ВОДОСНАБЖЕНИЯ 16А МИКРОРАЙОНА                                                                                                                                     В ГОРОДЕ ЮГОРСКЕ"</t>
  </si>
  <si>
    <t>Городской водопровод, сооружаемый открытым способом до 315 мм, протяженностью: свыше 2000 до 5000 м, 3520 (м)</t>
  </si>
  <si>
    <t>РАЗДЕЛ 5. ГОСУДАРСТВЕННАЯ ЭКСПЕРТИЗА ПРОЕКТНОЙ ДОКУМЕНТАЦИИ</t>
  </si>
  <si>
    <t>Табл. 4 §1    - 5%</t>
  </si>
  <si>
    <t>Экспертиза проектной документации и проверка достоверности сметной стоимости</t>
  </si>
  <si>
    <t>282,47*0,05</t>
  </si>
  <si>
    <t xml:space="preserve">(282,47+14,12)*0,06*2,5
</t>
  </si>
  <si>
    <t>СБЦИИС, 2004 г.
Табл. 9, § 5
прим. 4 К=1,55
табл. 10, К=1,2
п. 15 г к=1,1
п. 15 е, к=1,75                                                   ОУ п.14 к=0,85
Табл. 2  §3 к=1,4                                     Табл. 3 
§. 9 к=1,35
п.8е к=1,25                                                           Индекс изменения сметной стоимости работ К=3,45</t>
  </si>
  <si>
    <t xml:space="preserve">(3284,00*1,55*1,2*7,04*0,001*0,85*1,4)*1,6                                                          *3,45
(1067*1,55*1,10* 1,75*7,04*0,001)*1,6                                                *3,45
</t>
  </si>
  <si>
    <t>СБЦП "Коммунальные инженерные сети и сооружения" (2012)  табл.4 п.3 (СБЦП07-4-3)                                                                                   Индекс изменения сметной стоимости работ К=4,06</t>
  </si>
  <si>
    <t>(144+0,031*3520)*0,4             *4,06</t>
  </si>
  <si>
    <t>124,84*0,2</t>
  </si>
  <si>
    <t>СБЦ "Инженерно-геологические и инженерно-экологические изыскания для строительства (1999)" табл.14 п.4-2
(СБЦ103-14-4-2)                         ОУ п.8г - к=1,3;                                 ОУ п.8д - к=1,35                                                                         ОУ п.8е - к=1,25            Индекс изменения сметной стоимости работ К=45,55</t>
  </si>
  <si>
    <t>(0,01*50)*1,3*1,6                           *45,55</t>
  </si>
  <si>
    <t>СБЦ "Инженерно-геологические и инженерно-экологические изыскания для строительства (1999)" табл.65 п.1
(СБЦ103-65-1)                                            ОУ п.8д - к=1,35                                                                  ОУ п.8е - к=1,25                   Индекс изменения сметной стоимости работ К=45,55</t>
  </si>
  <si>
    <t>(0,0455*10)*1,6*45,55</t>
  </si>
  <si>
    <t>СБЦ "Инженерно-геологические и инженерно-экологические изыскания для строительства (1999)" табл.73 п.3
(СБЦ103-73-3)                                                ОУ п.8д - к=1,35                                                                         ОУ п.8е - к=1,25               Индекс изменения сметной стоимости работ К=45,55</t>
  </si>
  <si>
    <t>(0,0457*10)*1,6*45,55</t>
  </si>
  <si>
    <t>СБЦ "Инженерно-геологические и инженерно-экологические изыскания для строительства (1999)" табл.75 п.5
(СБЦ103-75-5)                                                ОУ п.8д - к=1,35                                                                   ОУ п.8е - к=1,25                   Индекс изменения сметной стоимости работ К=45,55</t>
  </si>
  <si>
    <t>(0,0254*10)*1,6*45,55</t>
  </si>
  <si>
    <t>СБЦ "Инженерно-геологические и инженерно-экологические изыскания для строительства (1999)" табл.75 п.8
(СБЦ103-75-8)                         ОУ п.8д - к=1,35;                                                                                                  ОУ п.8е - к=1,25                    Индекс изменения сметной стоимости работ К=45,55</t>
  </si>
  <si>
    <t>(0,0215*10)*1,6*45,55</t>
  </si>
  <si>
    <t>СБЦ "Инженерно-геологические и инженерно-экологические изыскания для строительства (1999)" табл.75 п.9
(СБЦ103-75-9)                                                ОУ п.8д - к=1,35                                                                          ОУ п.8е - к=1,25                       Индекс изменения сметной стоимости работ К=45,55</t>
  </si>
  <si>
    <t>(0,0117*10)*1,6*45,55</t>
  </si>
  <si>
    <t>СБЦ "Инженерно-геологические и инженерно-экологические изыскания для строительства (1999)" табл.82 п.1-2
(СБЦ103-82-1-2)                                               ОУ п.8д - к=1,35                                                                           ОУ п.8е - к=1,25                      Индекс изменения сметной стоимости работ К=45,55</t>
  </si>
  <si>
    <t>(0,0082*60)*1,6*45,55</t>
  </si>
  <si>
    <t>124,84*0,15</t>
  </si>
  <si>
    <t>124,84*0,12</t>
  </si>
  <si>
    <t>Приложение Постановления Правительства РФ №145 от 5 марта 2007г.                                                        Рпд=СпдхПхКi - Доля от суммарной стоимости проектных и изыскательских работ                                                      Индекс изменения стоимости К=5,05</t>
  </si>
  <si>
    <t>241,83*29,25%*5,05</t>
  </si>
  <si>
    <t>282,47  ⠀⠀⠀⠀⠀⠀⠀⠀⠀⠀⠀⠀                                               123,72</t>
  </si>
  <si>
    <t>СБЦ "Инженерно-геологические и инженерно-экологические изыскания для строительства (1999)" табл.75 п.8
(СБЦ103-75-8)                                               ОУ п.8д - к=1,35                                                                           ОУ п.8е - к=1,25                      Индекс изменения сметной стоимости работ К=45,55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</si>
  <si>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</si>
  <si>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</si>
  <si>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</si>
  <si>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 xml:space="preserve">Используемый метод определения НМЦК: проектно-сметный метод </t>
  </si>
  <si>
    <t>Обоснование формрования начальной(максимальной) цены контракта, начальных цен единиц товара, работы, услуги</t>
  </si>
  <si>
    <t>Приложение №2 к письму Министерства строительства  Российской Федерации от 09.12.2019 №46999-ДВ/09</t>
  </si>
  <si>
    <t>прогнозные индексы изменения сметной стоимости проектных и изыскательских работ на 4 квартал 2019 года</t>
  </si>
  <si>
    <t>Начальная (максимальная) цена контракта, начальных цен единиц товара, работы, услуги принята в сумме 1 799 800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</si>
</sst>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  <numFmt numFmtId="18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44" fillId="28" borderId="7" applyNumberFormat="0" applyAlignment="0" applyProtection="0"/>
    <xf numFmtId="0" fontId="2" fillId="0" borderId="8">
      <alignment horizontal="center" wrapText="1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8" applyBorder="0" applyAlignment="0"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61" applyFont="1" applyBorder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8" fillId="0" borderId="8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64" applyFont="1" applyBorder="1" applyAlignment="1">
      <alignment horizontal="left" vertical="center" wrapText="1"/>
      <protection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52" fillId="0" borderId="0" xfId="0" applyNumberFormat="1" applyFont="1" applyAlignment="1">
      <alignment/>
    </xf>
    <xf numFmtId="2" fontId="52" fillId="0" borderId="0" xfId="0" applyNumberFormat="1" applyFont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2" fontId="53" fillId="0" borderId="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4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0" xfId="61" applyFont="1" applyAlignment="1">
      <alignment horizontal="center" vertical="center" wrapText="1"/>
      <protection/>
    </xf>
    <xf numFmtId="0" fontId="9" fillId="0" borderId="8" xfId="0" applyFont="1" applyBorder="1" applyAlignment="1">
      <alignment horizontal="left" vertical="top" wrapText="1"/>
    </xf>
    <xf numFmtId="0" fontId="56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" fontId="52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0" borderId="0" xfId="61" applyFont="1" applyAlignment="1">
      <alignment horizontal="left"/>
      <protection/>
    </xf>
    <xf numFmtId="0" fontId="12" fillId="0" borderId="0" xfId="61" applyFont="1" applyAlignment="1">
      <alignment horizont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showGridLines="0" tabSelected="1" zoomScale="120" zoomScaleNormal="120" workbookViewId="0" topLeftCell="A47">
      <selection activeCell="A51" sqref="A51:E51"/>
    </sheetView>
  </sheetViews>
  <sheetFormatPr defaultColWidth="8.8515625" defaultRowHeight="15"/>
  <cols>
    <col min="1" max="1" width="3.421875" style="1" customWidth="1"/>
    <col min="2" max="2" width="29.57421875" style="1" customWidth="1"/>
    <col min="3" max="3" width="26.57421875" style="1" customWidth="1"/>
    <col min="4" max="4" width="23.140625" style="1" customWidth="1"/>
    <col min="5" max="5" width="15.57421875" style="1" customWidth="1"/>
    <col min="6" max="9" width="8.8515625" style="1" customWidth="1"/>
    <col min="10" max="10" width="16.00390625" style="1" customWidth="1"/>
    <col min="11" max="16384" width="8.8515625" style="1" customWidth="1"/>
  </cols>
  <sheetData>
    <row r="1" spans="1:5" ht="28.5" customHeight="1">
      <c r="A1" s="70" t="s">
        <v>76</v>
      </c>
      <c r="B1" s="70"/>
      <c r="C1" s="70"/>
      <c r="D1" s="70"/>
      <c r="E1" s="70"/>
    </row>
    <row r="2" spans="1:5" ht="14.25" customHeight="1">
      <c r="A2" s="71" t="s">
        <v>72</v>
      </c>
      <c r="B2" s="71"/>
      <c r="C2" s="71"/>
      <c r="D2" s="71"/>
      <c r="E2" s="71"/>
    </row>
    <row r="3" spans="1:5" ht="18" customHeight="1">
      <c r="A3" s="71" t="s">
        <v>73</v>
      </c>
      <c r="B3" s="71"/>
      <c r="C3" s="71"/>
      <c r="D3" s="71"/>
      <c r="E3" s="71"/>
    </row>
    <row r="4" spans="1:5" ht="15.75" customHeight="1">
      <c r="A4" s="71" t="s">
        <v>74</v>
      </c>
      <c r="B4" s="71"/>
      <c r="C4" s="71"/>
      <c r="D4" s="71"/>
      <c r="E4" s="71"/>
    </row>
    <row r="5" spans="1:5" ht="20.25" customHeight="1">
      <c r="A5" s="71" t="s">
        <v>77</v>
      </c>
      <c r="B5" s="71"/>
      <c r="C5" s="71"/>
      <c r="D5" s="71"/>
      <c r="E5" s="71"/>
    </row>
    <row r="6" spans="1:5" ht="12.75" customHeight="1">
      <c r="A6" s="72" t="s">
        <v>78</v>
      </c>
      <c r="B6" s="72"/>
      <c r="C6" s="72"/>
      <c r="D6" s="72"/>
      <c r="E6" s="72"/>
    </row>
    <row r="7" spans="1:5" ht="15" customHeight="1" hidden="1">
      <c r="A7" s="68" t="s">
        <v>75</v>
      </c>
      <c r="B7" s="68"/>
      <c r="C7" s="68"/>
      <c r="D7" s="68"/>
      <c r="E7" s="68"/>
    </row>
    <row r="8" spans="1:5" ht="15" customHeight="1">
      <c r="A8" s="69" t="s">
        <v>5</v>
      </c>
      <c r="B8" s="69"/>
      <c r="C8" s="69"/>
      <c r="D8" s="69"/>
      <c r="E8" s="69"/>
    </row>
    <row r="9" spans="1:5" ht="77.25" customHeight="1">
      <c r="A9" s="61" t="s">
        <v>40</v>
      </c>
      <c r="B9" s="61"/>
      <c r="C9" s="61"/>
      <c r="D9" s="61"/>
      <c r="E9" s="61"/>
    </row>
    <row r="10" spans="1:5" ht="43.5" customHeight="1" hidden="1">
      <c r="A10" s="7"/>
      <c r="B10" s="7"/>
      <c r="C10" s="8"/>
      <c r="D10" s="8"/>
      <c r="E10" s="9"/>
    </row>
    <row r="11" spans="1:5" ht="85.5" customHeight="1">
      <c r="A11" s="10" t="s">
        <v>0</v>
      </c>
      <c r="B11" s="11" t="s">
        <v>1</v>
      </c>
      <c r="C11" s="11" t="s">
        <v>2</v>
      </c>
      <c r="D11" s="12" t="s">
        <v>3</v>
      </c>
      <c r="E11" s="12" t="s">
        <v>4</v>
      </c>
    </row>
    <row r="12" spans="1:5" ht="13.5">
      <c r="A12" s="13">
        <v>1</v>
      </c>
      <c r="B12" s="14">
        <v>2</v>
      </c>
      <c r="C12" s="14">
        <v>3</v>
      </c>
      <c r="D12" s="13">
        <v>4</v>
      </c>
      <c r="E12" s="13">
        <v>5</v>
      </c>
    </row>
    <row r="13" spans="1:5" ht="13.5" customHeight="1">
      <c r="A13" s="62" t="s">
        <v>21</v>
      </c>
      <c r="B13" s="63"/>
      <c r="C13" s="63"/>
      <c r="D13" s="63"/>
      <c r="E13" s="63"/>
    </row>
    <row r="14" spans="1:5" ht="126" customHeight="1">
      <c r="A14" s="15">
        <v>1</v>
      </c>
      <c r="B14" s="15" t="s">
        <v>41</v>
      </c>
      <c r="C14" s="25" t="s">
        <v>49</v>
      </c>
      <c r="D14" s="15" t="s">
        <v>50</v>
      </c>
      <c r="E14" s="26">
        <f>(144+0.031*3520)*0.4*4.06</f>
        <v>411.06687999999997</v>
      </c>
    </row>
    <row r="15" spans="1:5" ht="14.25" customHeight="1">
      <c r="A15" s="46" t="s">
        <v>22</v>
      </c>
      <c r="B15" s="47"/>
      <c r="C15" s="47"/>
      <c r="D15" s="48"/>
      <c r="E15" s="27">
        <f>E14</f>
        <v>411.06687999999997</v>
      </c>
    </row>
    <row r="16" spans="1:7" ht="15.75" customHeight="1">
      <c r="A16" s="62" t="s">
        <v>23</v>
      </c>
      <c r="B16" s="63"/>
      <c r="C16" s="63"/>
      <c r="D16" s="63"/>
      <c r="E16" s="63"/>
      <c r="G16" s="28"/>
    </row>
    <row r="17" spans="1:10" ht="180" customHeight="1">
      <c r="A17" s="15">
        <v>2</v>
      </c>
      <c r="B17" s="15" t="s">
        <v>39</v>
      </c>
      <c r="C17" s="24" t="s">
        <v>47</v>
      </c>
      <c r="D17" s="15" t="s">
        <v>48</v>
      </c>
      <c r="E17" s="26" t="s">
        <v>70</v>
      </c>
      <c r="F17" s="28"/>
      <c r="G17" s="28"/>
      <c r="H17" s="28"/>
      <c r="I17" s="29"/>
      <c r="J17" s="28"/>
    </row>
    <row r="18" spans="1:10" ht="14.25" customHeight="1">
      <c r="A18" s="49" t="s">
        <v>31</v>
      </c>
      <c r="B18" s="50"/>
      <c r="C18" s="50"/>
      <c r="D18" s="51"/>
      <c r="E18" s="30">
        <v>282.47</v>
      </c>
      <c r="F18" s="28"/>
      <c r="G18" s="28"/>
      <c r="H18" s="28"/>
      <c r="I18" s="28"/>
      <c r="J18" s="28"/>
    </row>
    <row r="19" spans="1:10" ht="15.75" customHeight="1">
      <c r="A19" s="52" t="s">
        <v>30</v>
      </c>
      <c r="B19" s="53"/>
      <c r="C19" s="53"/>
      <c r="D19" s="54"/>
      <c r="E19" s="30">
        <v>123.72</v>
      </c>
      <c r="F19" s="28"/>
      <c r="G19" s="28"/>
      <c r="H19" s="28"/>
      <c r="I19" s="28"/>
      <c r="J19" s="28"/>
    </row>
    <row r="20" spans="1:10" ht="60" customHeight="1">
      <c r="A20" s="15">
        <v>3</v>
      </c>
      <c r="B20" s="15" t="s">
        <v>27</v>
      </c>
      <c r="C20" s="24" t="s">
        <v>43</v>
      </c>
      <c r="D20" s="15" t="s">
        <v>45</v>
      </c>
      <c r="E20" s="26">
        <f>282.47*0.05</f>
        <v>14.123500000000002</v>
      </c>
      <c r="F20" s="28"/>
      <c r="G20" s="28"/>
      <c r="H20" s="28"/>
      <c r="I20" s="28"/>
      <c r="J20" s="28"/>
    </row>
    <row r="21" spans="1:10" ht="60" customHeight="1">
      <c r="A21" s="15">
        <v>4</v>
      </c>
      <c r="B21" s="15" t="s">
        <v>6</v>
      </c>
      <c r="C21" s="24" t="s">
        <v>7</v>
      </c>
      <c r="D21" s="15" t="s">
        <v>46</v>
      </c>
      <c r="E21" s="26">
        <f>(282.47+14.12)*0.06*2.5</f>
        <v>44.4885</v>
      </c>
      <c r="F21" s="28"/>
      <c r="G21" s="28"/>
      <c r="H21" s="28"/>
      <c r="I21" s="28"/>
      <c r="J21" s="28"/>
    </row>
    <row r="22" spans="1:10" ht="14.25" customHeight="1">
      <c r="A22" s="55" t="s">
        <v>24</v>
      </c>
      <c r="B22" s="56"/>
      <c r="C22" s="56"/>
      <c r="D22" s="57"/>
      <c r="E22" s="27">
        <f>E21+E20+E19+E18</f>
        <v>464.802</v>
      </c>
      <c r="F22" s="28"/>
      <c r="G22" s="28"/>
      <c r="H22" s="28"/>
      <c r="I22" s="28"/>
      <c r="J22" s="28"/>
    </row>
    <row r="23" spans="1:5" ht="15.75" customHeight="1">
      <c r="A23" s="62" t="s">
        <v>25</v>
      </c>
      <c r="B23" s="62"/>
      <c r="C23" s="62"/>
      <c r="D23" s="62"/>
      <c r="E23" s="62"/>
    </row>
    <row r="24" spans="1:5" ht="15.75" customHeight="1">
      <c r="A24" s="64" t="s">
        <v>9</v>
      </c>
      <c r="B24" s="64"/>
      <c r="C24" s="64"/>
      <c r="D24" s="64"/>
      <c r="E24" s="64"/>
    </row>
    <row r="25" spans="1:5" ht="153" customHeight="1">
      <c r="A25" s="10">
        <v>5</v>
      </c>
      <c r="B25" s="17" t="s">
        <v>8</v>
      </c>
      <c r="C25" s="23" t="s">
        <v>52</v>
      </c>
      <c r="D25" s="17" t="s">
        <v>53</v>
      </c>
      <c r="E25" s="31">
        <f>(0.01*50)*1.3*1.6*45.55</f>
        <v>47.372</v>
      </c>
    </row>
    <row r="26" spans="1:36" s="18" customFormat="1" ht="14.25" customHeight="1">
      <c r="A26" s="58" t="s">
        <v>28</v>
      </c>
      <c r="B26" s="59"/>
      <c r="C26" s="59"/>
      <c r="D26" s="59"/>
      <c r="E26" s="32">
        <f>E25</f>
        <v>47.372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5" ht="15.75" customHeight="1">
      <c r="A27" s="58" t="s">
        <v>10</v>
      </c>
      <c r="B27" s="66"/>
      <c r="C27" s="66"/>
      <c r="D27" s="66"/>
      <c r="E27" s="67"/>
    </row>
    <row r="28" spans="1:5" ht="143.25" customHeight="1">
      <c r="A28" s="15">
        <v>6</v>
      </c>
      <c r="B28" s="16" t="s">
        <v>11</v>
      </c>
      <c r="C28" s="22" t="s">
        <v>54</v>
      </c>
      <c r="D28" s="16" t="s">
        <v>55</v>
      </c>
      <c r="E28" s="33">
        <f>(0.0455*10)*1.6*45.55</f>
        <v>33.160399999999996</v>
      </c>
    </row>
    <row r="29" spans="1:5" ht="144.75" customHeight="1">
      <c r="A29" s="15">
        <v>7</v>
      </c>
      <c r="B29" s="16" t="s">
        <v>12</v>
      </c>
      <c r="C29" s="22" t="s">
        <v>56</v>
      </c>
      <c r="D29" s="16" t="s">
        <v>57</v>
      </c>
      <c r="E29" s="33">
        <f>(0.0457*10)*1.6*45.55</f>
        <v>33.30616</v>
      </c>
    </row>
    <row r="30" spans="1:5" ht="140.25" customHeight="1">
      <c r="A30" s="15">
        <v>8</v>
      </c>
      <c r="B30" s="16" t="s">
        <v>13</v>
      </c>
      <c r="C30" s="22" t="s">
        <v>58</v>
      </c>
      <c r="D30" s="16" t="s">
        <v>59</v>
      </c>
      <c r="E30" s="33">
        <f>(0.0254*10)*1.6*45.55</f>
        <v>18.51152</v>
      </c>
    </row>
    <row r="31" spans="1:5" ht="154.5" customHeight="1">
      <c r="A31" s="15">
        <v>9</v>
      </c>
      <c r="B31" s="16" t="s">
        <v>14</v>
      </c>
      <c r="C31" s="22" t="s">
        <v>60</v>
      </c>
      <c r="D31" s="16" t="s">
        <v>61</v>
      </c>
      <c r="E31" s="33">
        <f>(0.0215*10)*1.6*45.55</f>
        <v>15.669199999999998</v>
      </c>
    </row>
    <row r="32" spans="1:5" ht="159.75" customHeight="1">
      <c r="A32" s="15">
        <v>10</v>
      </c>
      <c r="B32" s="16" t="s">
        <v>15</v>
      </c>
      <c r="C32" s="22" t="s">
        <v>71</v>
      </c>
      <c r="D32" s="16" t="s">
        <v>61</v>
      </c>
      <c r="E32" s="33">
        <f>(0.0215*10)*1.6*45.55</f>
        <v>15.669199999999998</v>
      </c>
    </row>
    <row r="33" spans="1:5" ht="159.75" customHeight="1">
      <c r="A33" s="15">
        <v>11</v>
      </c>
      <c r="B33" s="16" t="s">
        <v>15</v>
      </c>
      <c r="C33" s="22" t="s">
        <v>62</v>
      </c>
      <c r="D33" s="16" t="s">
        <v>63</v>
      </c>
      <c r="E33" s="33">
        <f>(0.0117*10)*1.6*45.55</f>
        <v>8.52696</v>
      </c>
    </row>
    <row r="34" spans="1:5" ht="14.25" customHeight="1">
      <c r="A34" s="58" t="s">
        <v>29</v>
      </c>
      <c r="B34" s="59"/>
      <c r="C34" s="59"/>
      <c r="D34" s="60"/>
      <c r="E34" s="34">
        <f>E33+E32+E31+E30+E29+E28</f>
        <v>124.84344</v>
      </c>
    </row>
    <row r="35" spans="1:5" ht="14.25" customHeight="1">
      <c r="A35" s="58" t="s">
        <v>16</v>
      </c>
      <c r="B35" s="59"/>
      <c r="C35" s="59"/>
      <c r="D35" s="59"/>
      <c r="E35" s="60"/>
    </row>
    <row r="36" spans="1:5" ht="159.75" customHeight="1">
      <c r="A36" s="10">
        <v>12</v>
      </c>
      <c r="B36" s="10" t="s">
        <v>17</v>
      </c>
      <c r="C36" s="21" t="s">
        <v>64</v>
      </c>
      <c r="D36" s="10" t="s">
        <v>65</v>
      </c>
      <c r="E36" s="35">
        <f>(0.0082*60)*1.6*45.55</f>
        <v>35.85696</v>
      </c>
    </row>
    <row r="37" spans="1:5" ht="150" customHeight="1">
      <c r="A37" s="10">
        <v>13</v>
      </c>
      <c r="B37" s="10" t="s">
        <v>18</v>
      </c>
      <c r="C37" s="21" t="s">
        <v>35</v>
      </c>
      <c r="D37" s="10" t="s">
        <v>51</v>
      </c>
      <c r="E37" s="35">
        <f>124.84*0.2</f>
        <v>24.968000000000004</v>
      </c>
    </row>
    <row r="38" spans="1:5" ht="150" customHeight="1">
      <c r="A38" s="10">
        <v>14</v>
      </c>
      <c r="B38" s="10" t="s">
        <v>19</v>
      </c>
      <c r="C38" s="21" t="s">
        <v>36</v>
      </c>
      <c r="D38" s="10" t="s">
        <v>66</v>
      </c>
      <c r="E38" s="35">
        <f>124.84*0.15</f>
        <v>18.726</v>
      </c>
    </row>
    <row r="39" spans="1:5" ht="150" customHeight="1">
      <c r="A39" s="10">
        <v>15</v>
      </c>
      <c r="B39" s="10" t="s">
        <v>20</v>
      </c>
      <c r="C39" s="21" t="s">
        <v>37</v>
      </c>
      <c r="D39" s="10" t="s">
        <v>67</v>
      </c>
      <c r="E39" s="35">
        <f>124.84*0.12</f>
        <v>14.9808</v>
      </c>
    </row>
    <row r="40" spans="1:5" ht="14.25">
      <c r="A40" s="58" t="s">
        <v>30</v>
      </c>
      <c r="B40" s="59"/>
      <c r="C40" s="59"/>
      <c r="D40" s="60"/>
      <c r="E40" s="36">
        <f>SUM(E36:E39)</f>
        <v>94.53176</v>
      </c>
    </row>
    <row r="41" spans="1:7" ht="13.5">
      <c r="A41" s="46" t="s">
        <v>26</v>
      </c>
      <c r="B41" s="47"/>
      <c r="C41" s="47"/>
      <c r="D41" s="48"/>
      <c r="E41" s="37">
        <f>E40+E34+E26</f>
        <v>266.7472</v>
      </c>
      <c r="G41" s="28"/>
    </row>
    <row r="42" spans="1:5" ht="13.5">
      <c r="A42" s="46" t="s">
        <v>42</v>
      </c>
      <c r="B42" s="47"/>
      <c r="C42" s="47"/>
      <c r="D42" s="47"/>
      <c r="E42" s="48"/>
    </row>
    <row r="43" spans="1:11" ht="128.25" customHeight="1">
      <c r="A43" s="10">
        <v>16</v>
      </c>
      <c r="B43" s="10" t="s">
        <v>44</v>
      </c>
      <c r="C43" s="21" t="s">
        <v>68</v>
      </c>
      <c r="D43" s="10" t="s">
        <v>69</v>
      </c>
      <c r="E43" s="38">
        <f>241.83*29.25%*5.05</f>
        <v>357.21313875</v>
      </c>
      <c r="G43" s="20"/>
      <c r="H43" s="65"/>
      <c r="I43" s="65"/>
      <c r="J43" s="65"/>
      <c r="K43" s="65"/>
    </row>
    <row r="44" spans="1:5" ht="13.5">
      <c r="A44" s="46" t="s">
        <v>34</v>
      </c>
      <c r="B44" s="47"/>
      <c r="C44" s="47"/>
      <c r="D44" s="48"/>
      <c r="E44" s="39">
        <f>E43</f>
        <v>357.21313875</v>
      </c>
    </row>
    <row r="45" spans="1:5" ht="13.5">
      <c r="A45" s="46"/>
      <c r="B45" s="47"/>
      <c r="C45" s="47"/>
      <c r="D45" s="47"/>
      <c r="E45" s="48"/>
    </row>
    <row r="46" spans="1:5" ht="13.5">
      <c r="A46" s="46"/>
      <c r="B46" s="47"/>
      <c r="C46" s="47"/>
      <c r="D46" s="47"/>
      <c r="E46" s="48"/>
    </row>
    <row r="47" spans="1:5" ht="15" customHeight="1">
      <c r="A47" s="43" t="s">
        <v>32</v>
      </c>
      <c r="B47" s="44"/>
      <c r="C47" s="44"/>
      <c r="D47" s="45"/>
      <c r="E47" s="40">
        <f>E15+E22+E41+E44</f>
        <v>1499.82921875</v>
      </c>
    </row>
    <row r="48" spans="1:5" ht="13.5" customHeight="1">
      <c r="A48" s="43" t="s">
        <v>38</v>
      </c>
      <c r="B48" s="44"/>
      <c r="C48" s="44"/>
      <c r="D48" s="45"/>
      <c r="E48" s="40">
        <f>E47*20%</f>
        <v>299.96584375000003</v>
      </c>
    </row>
    <row r="49" spans="1:5" ht="15" customHeight="1">
      <c r="A49" s="43" t="s">
        <v>33</v>
      </c>
      <c r="B49" s="44"/>
      <c r="C49" s="44"/>
      <c r="D49" s="45"/>
      <c r="E49" s="41">
        <f>E47+E48</f>
        <v>1799.7950625</v>
      </c>
    </row>
    <row r="50" spans="1:5" ht="12.75">
      <c r="A50" s="4"/>
      <c r="B50" s="3"/>
      <c r="C50" s="2"/>
      <c r="D50" s="5"/>
      <c r="E50" s="6"/>
    </row>
    <row r="51" spans="1:5" ht="38.25" customHeight="1">
      <c r="A51" s="42" t="s">
        <v>79</v>
      </c>
      <c r="B51" s="42"/>
      <c r="C51" s="42"/>
      <c r="D51" s="42"/>
      <c r="E51" s="42"/>
    </row>
  </sheetData>
  <sheetProtection/>
  <mergeCells count="32">
    <mergeCell ref="A1:E1"/>
    <mergeCell ref="A2:E2"/>
    <mergeCell ref="A3:E3"/>
    <mergeCell ref="A4:E4"/>
    <mergeCell ref="A5:E5"/>
    <mergeCell ref="A6:E6"/>
    <mergeCell ref="A7:E7"/>
    <mergeCell ref="A42:E42"/>
    <mergeCell ref="A44:D44"/>
    <mergeCell ref="A45:E45"/>
    <mergeCell ref="A40:D40"/>
    <mergeCell ref="A13:E13"/>
    <mergeCell ref="A34:D34"/>
    <mergeCell ref="A8:E8"/>
    <mergeCell ref="A23:E23"/>
    <mergeCell ref="A15:D15"/>
    <mergeCell ref="A9:E9"/>
    <mergeCell ref="A16:E16"/>
    <mergeCell ref="A24:E24"/>
    <mergeCell ref="A46:E46"/>
    <mergeCell ref="H43:K43"/>
    <mergeCell ref="A26:D26"/>
    <mergeCell ref="A27:E27"/>
    <mergeCell ref="A51:E51"/>
    <mergeCell ref="A47:D47"/>
    <mergeCell ref="A48:D48"/>
    <mergeCell ref="A41:D41"/>
    <mergeCell ref="A18:D18"/>
    <mergeCell ref="A19:D19"/>
    <mergeCell ref="A22:D22"/>
    <mergeCell ref="A35:E35"/>
    <mergeCell ref="A49:D49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Скороходова Людмила Сабитовна</cp:lastModifiedBy>
  <cp:lastPrinted>2020-02-10T06:31:05Z</cp:lastPrinted>
  <dcterms:created xsi:type="dcterms:W3CDTF">2014-05-08T09:51:02Z</dcterms:created>
  <dcterms:modified xsi:type="dcterms:W3CDTF">2020-02-18T05:13:28Z</dcterms:modified>
  <cp:category/>
  <cp:version/>
  <cp:contentType/>
  <cp:contentStatus/>
</cp:coreProperties>
</file>