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стр.1_6" sheetId="1" r:id="rId1"/>
  </sheets>
  <definedNames>
    <definedName name="_xlnm.Print_Titles" localSheetId="0">'стр.1_6'!$2:$4</definedName>
    <definedName name="_xlnm.Print_Area" localSheetId="0">'стр.1_6'!$A$1:$P$138</definedName>
  </definedNames>
  <calcPr fullCalcOnLoad="1"/>
</workbook>
</file>

<file path=xl/sharedStrings.xml><?xml version="1.0" encoding="utf-8"?>
<sst xmlns="http://schemas.openxmlformats.org/spreadsheetml/2006/main" count="291" uniqueCount="172">
  <si>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</si>
  <si>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</si>
  <si>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</si>
  <si>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</si>
  <si>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</si>
  <si>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</si>
  <si>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</si>
  <si>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</si>
  <si>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Численность населения (в среднегодовом исчислении)</t>
  </si>
  <si>
    <t>Численность населения (на 1 января года)</t>
  </si>
  <si>
    <t>Общий коэффициент рождаемости</t>
  </si>
  <si>
    <t>Суммарный коэффициент рождаемости</t>
  </si>
  <si>
    <t>Общий коэффициент смертности</t>
  </si>
  <si>
    <t>Коэффициент естественного прироста населения</t>
  </si>
  <si>
    <t>Миграционный прирост (убыль)</t>
  </si>
  <si>
    <t>Промышленное производство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</si>
  <si>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</si>
  <si>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</si>
  <si>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Индексы производства по видам экономической деятельности</t>
  </si>
  <si>
    <t>Добыча сырой нефти и природного газа (06)</t>
  </si>
  <si>
    <t>Численность населения трудоспособного возраста
(на 1 января года)</t>
  </si>
  <si>
    <t>Добыча прочих полезных ископаемых (08)</t>
  </si>
  <si>
    <t>Предоставление услуг в области добычи полезных ископаемых (09)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</si>
  <si>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</si>
  <si>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</si>
  <si>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</si>
  <si>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</si>
  <si>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</si>
  <si>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</si>
  <si>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</si>
  <si>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% к предыдущему году
в сопоставимых ценах</t>
  </si>
  <si>
    <t>Ожидаемая продолжительность жизни при рождении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</si>
  <si>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</si>
  <si>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</si>
  <si>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</si>
  <si>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</si>
  <si>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</si>
  <si>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</si>
  <si>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</si>
  <si>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</si>
  <si>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кокса и нефтепродуктов (19)</t>
  </si>
  <si>
    <t>Производство химических веществ и химических продуктов (20)</t>
  </si>
  <si>
    <t>Производство лекарственных средств и материалов, применяемых в медицинских целях (21)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</si>
  <si>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</si>
  <si>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</si>
  <si>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</si>
  <si>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</si>
  <si>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компьютеров, электронных и оптических изделий (26)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</si>
  <si>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</si>
  <si>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</si>
  <si>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прочих транспортных средств и оборудования (30)</t>
  </si>
  <si>
    <t>Производство мебели (31)</t>
  </si>
  <si>
    <t>Производство прочих готовых изделий (32)</t>
  </si>
  <si>
    <t>Ремонт и монтаж машин и оборудования (33)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</si>
  <si>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</si>
  <si>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</si>
  <si>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</si>
  <si>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Водоснабжение; водоотведение, организация сбора и утилизации отходов, деятельность по ликвидации загрязнений (раздел E)</t>
  </si>
  <si>
    <t>Потребление электроэнергии</t>
  </si>
  <si>
    <t>Средние тарифы на электроэнергию, отпущенную различным категориям потребителей</t>
  </si>
  <si>
    <t>руб./тыс.кВт.ч</t>
  </si>
  <si>
    <t>Индекс тарифов на электроэнергию, отпущенную различным категориям потребителей</t>
  </si>
  <si>
    <t>Сельское хозяйство</t>
  </si>
  <si>
    <t>Продукция сельского хозяйства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</si>
  <si>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</si>
  <si>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</si>
  <si>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</si>
  <si>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</si>
  <si>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</si>
  <si>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Строительство</t>
  </si>
  <si>
    <t>Объем работ, выполненных по виду деятельности "Строительство"</t>
  </si>
  <si>
    <t>Индекс физического объема работ, выполненных по виду деятельности "Строительство"</t>
  </si>
  <si>
    <t>Индекс-дефлятор по виду деятельности "Строительство"</t>
  </si>
  <si>
    <t>% г/г</t>
  </si>
  <si>
    <t>Ввод в действие жилых домов</t>
  </si>
  <si>
    <t>Торговля и услуги населению</t>
  </si>
  <si>
    <t>Оборот розничной торговли</t>
  </si>
  <si>
    <t>Индекс физического объема оборота розничной торговли</t>
  </si>
  <si>
    <t>Объем платных услуг населению</t>
  </si>
  <si>
    <t>Индекс физического объема платных услуг населению</t>
  </si>
  <si>
    <t>Малое и среднее предпринимательство, включая микропредприятия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</si>
  <si>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</si>
  <si>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</si>
  <si>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</si>
  <si>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Оборот малых и средних предприятий, включая микропредприятия</t>
  </si>
  <si>
    <t>Инвестиции</t>
  </si>
  <si>
    <t>Инвестиции в основной капитал</t>
  </si>
  <si>
    <t>Индекс физического объема инвестиций в основной капитал</t>
  </si>
  <si>
    <t>Удельный вес инвестиций в основной капитал в валовом региональном продукте</t>
  </si>
  <si>
    <t>%</t>
  </si>
  <si>
    <t>Собственные средства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</si>
  <si>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</si>
  <si>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</si>
  <si>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</si>
  <si>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</si>
  <si>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</si>
  <si>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</si>
  <si>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</si>
  <si>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</si>
  <si>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и неналоговые доходы, всего</t>
  </si>
  <si>
    <t>налог на доходы физических лиц</t>
  </si>
  <si>
    <t>налог на добычу полезных ископаемых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</si>
  <si>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</si>
  <si>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</si>
  <si>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</si>
  <si>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</si>
  <si>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</si>
  <si>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</si>
  <si>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</si>
  <si>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</si>
  <si>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</si>
  <si>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</si>
  <si>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</si>
  <si>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</si>
  <si>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</si>
  <si>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</si>
  <si>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</si>
  <si>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</si>
  <si>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</si>
  <si>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</si>
  <si>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</si>
  <si>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</si>
  <si>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</si>
  <si>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Денежные доходы населения</t>
  </si>
  <si>
    <t>Реальные располагаемые денежные доходы населения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</si>
  <si>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</si>
  <si>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</si>
  <si>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</si>
  <si>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</si>
  <si>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</si>
  <si>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</si>
  <si>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</si>
  <si>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Реальная заработная плата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</si>
  <si>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</si>
  <si>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</si>
  <si>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</si>
  <si>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кредиты иностранных банков</t>
  </si>
  <si>
    <t>млн руб.</t>
  </si>
  <si>
    <t>млн рублей</t>
  </si>
  <si>
    <t>млрд руб.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</si>
  <si>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</si>
  <si>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</si>
  <si>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</si>
  <si>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</si>
  <si>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</si>
  <si>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</si>
  <si>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</si>
  <si>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</si>
  <si>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 xml:space="preserve">отчет </t>
  </si>
  <si>
    <t>базовый</t>
  </si>
  <si>
    <t>1.</t>
  </si>
  <si>
    <t>2.</t>
  </si>
  <si>
    <t>Бюджет муниципального образования</t>
  </si>
  <si>
    <t>Доходы консолидированного бюджета муниципального образования</t>
  </si>
  <si>
    <t>Налоговые доходы всего, в том числе:</t>
  </si>
  <si>
    <t xml:space="preserve">дотации </t>
  </si>
  <si>
    <t xml:space="preserve">субсидии </t>
  </si>
  <si>
    <t xml:space="preserve">субвенции </t>
  </si>
  <si>
    <t>Расходы консолидированного бюджета муниципального образования всего, в том числе по направлениям:</t>
  </si>
  <si>
    <t>Дефицит(-), профицит(+) бюджета муниципального образования</t>
  </si>
  <si>
    <t>Муниципальный долг</t>
  </si>
  <si>
    <t>3.</t>
  </si>
  <si>
    <t>4.</t>
  </si>
  <si>
    <t>5.</t>
  </si>
  <si>
    <t>6.</t>
  </si>
  <si>
    <t>7.</t>
  </si>
  <si>
    <t>8.</t>
  </si>
  <si>
    <t>9.</t>
  </si>
  <si>
    <t>10.</t>
  </si>
  <si>
    <t>налоги на совокупный доход</t>
  </si>
  <si>
    <t>прочие налоговые доходы</t>
  </si>
  <si>
    <t>Основные показатели прогноза социально-экономического развития на среднесрочный период муниципального образования- городской округ город Югорск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</si>
</sst>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</numFmts>
  <fonts count="51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shrinkToFit="1"/>
    </xf>
    <xf numFmtId="4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174" fontId="11" fillId="0" borderId="11" xfId="0" applyNumberFormat="1" applyFont="1" applyBorder="1" applyAlignment="1" applyProtection="1">
      <alignment horizontal="center" vertical="center" wrapText="1"/>
      <protection locked="0"/>
    </xf>
    <xf numFmtId="174" fontId="1" fillId="0" borderId="11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/>
    </xf>
    <xf numFmtId="174" fontId="1" fillId="0" borderId="14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view="pageBreakPreview" zoomScale="83" zoomScaleNormal="200" zoomScaleSheetLayoutView="83" zoomScalePageLayoutView="0" workbookViewId="0" topLeftCell="A1">
      <selection activeCell="H136" sqref="H136"/>
    </sheetView>
  </sheetViews>
  <sheetFormatPr defaultColWidth="9.00390625" defaultRowHeight="12.75"/>
  <cols>
    <col min="1" max="1" width="3.125" style="3" customWidth="1"/>
    <col min="2" max="2" width="33.875" style="1" customWidth="1"/>
    <col min="3" max="3" width="14.375" style="1" customWidth="1"/>
    <col min="4" max="4" width="8.375" style="1" customWidth="1"/>
    <col min="5" max="5" width="8.125" style="1" customWidth="1"/>
    <col min="6" max="6" width="9.00390625" style="1" customWidth="1"/>
    <col min="7" max="13" width="9.75390625" style="1" customWidth="1"/>
    <col min="14" max="14" width="8.75390625" style="1" customWidth="1"/>
    <col min="15" max="16" width="8.375" style="1" customWidth="1"/>
    <col min="17" max="16384" width="9.125" style="1" customWidth="1"/>
  </cols>
  <sheetData>
    <row r="1" spans="1:16" s="5" customFormat="1" ht="24.75" customHeight="1">
      <c r="A1" s="63" t="s">
        <v>171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2" customFormat="1" ht="21" customHeight="1">
      <c r="A2" s="41"/>
      <c r="B2" s="42"/>
      <c r="C2" s="42"/>
      <c r="D2" s="43" t="s">
        <v>148</v>
      </c>
      <c r="E2" s="43" t="s">
        <v>148</v>
      </c>
      <c r="F2" s="44" t="s">
        <v>2</v>
      </c>
      <c r="G2" s="66" t="s">
        <v>6</v>
      </c>
      <c r="H2" s="66"/>
      <c r="I2" s="66"/>
      <c r="J2" s="66"/>
      <c r="K2" s="66"/>
      <c r="L2" s="66"/>
      <c r="M2" s="66"/>
      <c r="N2" s="66"/>
      <c r="O2" s="66"/>
      <c r="P2" s="66"/>
    </row>
    <row r="3" spans="1:16" s="2" customFormat="1" ht="12.75">
      <c r="A3" s="45"/>
      <c r="B3" s="46" t="s">
        <v>0</v>
      </c>
      <c r="C3" s="46" t="s">
        <v>1</v>
      </c>
      <c r="D3" s="47"/>
      <c r="E3" s="42"/>
      <c r="F3" s="42"/>
      <c r="G3" s="65">
        <v>2020</v>
      </c>
      <c r="H3" s="65"/>
      <c r="I3" s="65">
        <v>2021</v>
      </c>
      <c r="J3" s="65"/>
      <c r="K3" s="67">
        <v>2022</v>
      </c>
      <c r="L3" s="68"/>
      <c r="M3" s="67">
        <v>2023</v>
      </c>
      <c r="N3" s="68"/>
      <c r="O3" s="65">
        <v>2024</v>
      </c>
      <c r="P3" s="65"/>
    </row>
    <row r="4" spans="1:16" s="2" customFormat="1" ht="12" customHeight="1">
      <c r="A4" s="45"/>
      <c r="B4" s="46"/>
      <c r="C4" s="46"/>
      <c r="D4" s="16">
        <v>2017</v>
      </c>
      <c r="E4" s="15">
        <v>2018</v>
      </c>
      <c r="F4" s="15">
        <v>2019</v>
      </c>
      <c r="G4" s="43" t="s">
        <v>3</v>
      </c>
      <c r="H4" s="43" t="s">
        <v>149</v>
      </c>
      <c r="I4" s="43" t="s">
        <v>3</v>
      </c>
      <c r="J4" s="43" t="s">
        <v>149</v>
      </c>
      <c r="K4" s="43" t="s">
        <v>3</v>
      </c>
      <c r="L4" s="43" t="s">
        <v>149</v>
      </c>
      <c r="M4" s="43" t="s">
        <v>3</v>
      </c>
      <c r="N4" s="43" t="s">
        <v>149</v>
      </c>
      <c r="O4" s="43" t="s">
        <v>3</v>
      </c>
      <c r="P4" s="43" t="s">
        <v>149</v>
      </c>
    </row>
    <row r="5" spans="1:16" s="2" customFormat="1" ht="12" customHeight="1">
      <c r="A5" s="48"/>
      <c r="B5" s="49"/>
      <c r="C5" s="49"/>
      <c r="D5" s="50"/>
      <c r="E5" s="49"/>
      <c r="F5" s="49"/>
      <c r="G5" s="43" t="s">
        <v>4</v>
      </c>
      <c r="H5" s="43" t="s">
        <v>5</v>
      </c>
      <c r="I5" s="43" t="s">
        <v>4</v>
      </c>
      <c r="J5" s="43" t="s">
        <v>5</v>
      </c>
      <c r="K5" s="43" t="s">
        <v>4</v>
      </c>
      <c r="L5" s="43" t="s">
        <v>5</v>
      </c>
      <c r="M5" s="43" t="s">
        <v>4</v>
      </c>
      <c r="N5" s="43" t="s">
        <v>5</v>
      </c>
      <c r="O5" s="43" t="s">
        <v>4</v>
      </c>
      <c r="P5" s="43" t="s">
        <v>5</v>
      </c>
    </row>
    <row r="6" spans="1:16" s="2" customFormat="1" ht="12.75">
      <c r="A6" s="23" t="s">
        <v>150</v>
      </c>
      <c r="B6" s="33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2" customFormat="1" ht="33" customHeight="1">
      <c r="A7" s="14"/>
      <c r="B7" s="19" t="s">
        <v>8</v>
      </c>
      <c r="C7" s="7" t="s">
        <v>23</v>
      </c>
      <c r="D7" s="13">
        <v>38.3</v>
      </c>
      <c r="E7" s="13">
        <v>37.4</v>
      </c>
      <c r="F7" s="13">
        <v>37.4</v>
      </c>
      <c r="G7" s="13">
        <v>37.51</v>
      </c>
      <c r="H7" s="13">
        <v>37.52</v>
      </c>
      <c r="I7" s="13">
        <v>37.6</v>
      </c>
      <c r="J7" s="13">
        <v>37.7</v>
      </c>
      <c r="K7" s="13">
        <v>37.8</v>
      </c>
      <c r="L7" s="13">
        <v>37.87</v>
      </c>
      <c r="M7" s="13">
        <v>37.9</v>
      </c>
      <c r="N7" s="13">
        <v>38.1</v>
      </c>
      <c r="O7" s="13">
        <v>38.1</v>
      </c>
      <c r="P7" s="13">
        <v>38.24</v>
      </c>
    </row>
    <row r="8" spans="1:16" s="2" customFormat="1" ht="22.5" customHeight="1">
      <c r="A8" s="14"/>
      <c r="B8" s="19" t="s">
        <v>9</v>
      </c>
      <c r="C8" s="7" t="s">
        <v>23</v>
      </c>
      <c r="D8" s="13">
        <v>37.15</v>
      </c>
      <c r="E8" s="18">
        <v>37.411</v>
      </c>
      <c r="F8" s="18">
        <v>37.421</v>
      </c>
      <c r="G8" s="13">
        <v>37.4</v>
      </c>
      <c r="H8" s="13">
        <v>37.45</v>
      </c>
      <c r="I8" s="13">
        <v>37.58</v>
      </c>
      <c r="J8" s="13">
        <v>37.59</v>
      </c>
      <c r="K8" s="13">
        <v>37.7</v>
      </c>
      <c r="L8" s="13">
        <v>37.78</v>
      </c>
      <c r="M8" s="13">
        <v>37.88</v>
      </c>
      <c r="N8" s="13">
        <v>37.97</v>
      </c>
      <c r="O8" s="13">
        <v>38</v>
      </c>
      <c r="P8" s="13">
        <v>38.18</v>
      </c>
    </row>
    <row r="9" spans="1:16" s="11" customFormat="1" ht="45" customHeight="1">
      <c r="A9" s="14"/>
      <c r="B9" s="19" t="s">
        <v>20</v>
      </c>
      <c r="C9" s="7" t="s">
        <v>23</v>
      </c>
      <c r="D9" s="13">
        <v>22.1</v>
      </c>
      <c r="E9" s="13">
        <v>21.92</v>
      </c>
      <c r="F9" s="13">
        <v>24.27</v>
      </c>
      <c r="G9" s="13">
        <v>24.21</v>
      </c>
      <c r="H9" s="13">
        <v>24.21</v>
      </c>
      <c r="I9" s="13">
        <v>24.26</v>
      </c>
      <c r="J9" s="13">
        <v>24.26</v>
      </c>
      <c r="K9" s="13">
        <v>24.29</v>
      </c>
      <c r="L9" s="13">
        <v>24.29</v>
      </c>
      <c r="M9" s="13">
        <v>24.35</v>
      </c>
      <c r="N9" s="13">
        <v>24.35</v>
      </c>
      <c r="O9" s="13">
        <v>24.38</v>
      </c>
      <c r="P9" s="13">
        <v>24.38</v>
      </c>
    </row>
    <row r="10" spans="1:16" s="2" customFormat="1" ht="46.5" customHeight="1">
      <c r="A10" s="14"/>
      <c r="B10" s="19" t="s">
        <v>26</v>
      </c>
      <c r="C10" s="7" t="s">
        <v>23</v>
      </c>
      <c r="D10" s="13">
        <v>6.33</v>
      </c>
      <c r="E10" s="13">
        <v>6.67</v>
      </c>
      <c r="F10" s="13">
        <v>4.28</v>
      </c>
      <c r="G10" s="13">
        <v>4.35</v>
      </c>
      <c r="H10" s="13">
        <v>4.35</v>
      </c>
      <c r="I10" s="13">
        <v>4.41</v>
      </c>
      <c r="J10" s="13">
        <v>4.41</v>
      </c>
      <c r="K10" s="13">
        <v>4.52</v>
      </c>
      <c r="L10" s="13">
        <v>4.52</v>
      </c>
      <c r="M10" s="13">
        <v>4.56</v>
      </c>
      <c r="N10" s="13">
        <v>4.56</v>
      </c>
      <c r="O10" s="13">
        <v>4.65</v>
      </c>
      <c r="P10" s="13">
        <v>4.65</v>
      </c>
    </row>
    <row r="11" spans="1:16" s="2" customFormat="1" ht="34.5" customHeight="1">
      <c r="A11" s="14"/>
      <c r="B11" s="19" t="s">
        <v>31</v>
      </c>
      <c r="C11" s="7" t="s">
        <v>24</v>
      </c>
      <c r="D11" s="13">
        <v>73.9</v>
      </c>
      <c r="E11" s="13">
        <v>74.3</v>
      </c>
      <c r="F11" s="13">
        <v>74.6</v>
      </c>
      <c r="G11" s="13">
        <v>74.9</v>
      </c>
      <c r="H11" s="13">
        <v>75.4</v>
      </c>
      <c r="I11" s="13">
        <v>75.2</v>
      </c>
      <c r="J11" s="13">
        <v>76</v>
      </c>
      <c r="K11" s="13">
        <v>75.5</v>
      </c>
      <c r="L11" s="13">
        <v>76.3</v>
      </c>
      <c r="M11" s="13">
        <v>75.8</v>
      </c>
      <c r="N11" s="13">
        <v>76.6</v>
      </c>
      <c r="O11" s="13">
        <v>76</v>
      </c>
      <c r="P11" s="13">
        <v>76.8</v>
      </c>
    </row>
    <row r="12" spans="1:16" s="2" customFormat="1" ht="37.5" customHeight="1">
      <c r="A12" s="14"/>
      <c r="B12" s="19" t="s">
        <v>10</v>
      </c>
      <c r="C12" s="8" t="s">
        <v>25</v>
      </c>
      <c r="D12" s="13">
        <v>12.3</v>
      </c>
      <c r="E12" s="13">
        <v>12.3</v>
      </c>
      <c r="F12" s="13">
        <v>12.4</v>
      </c>
      <c r="G12" s="13">
        <v>12.4</v>
      </c>
      <c r="H12" s="13">
        <v>12.4</v>
      </c>
      <c r="I12" s="13">
        <v>12.5</v>
      </c>
      <c r="J12" s="13">
        <v>12.5</v>
      </c>
      <c r="K12" s="13">
        <v>12.5</v>
      </c>
      <c r="L12" s="13">
        <v>12.5</v>
      </c>
      <c r="M12" s="13">
        <v>12.5</v>
      </c>
      <c r="N12" s="13">
        <v>12.5</v>
      </c>
      <c r="O12" s="13">
        <v>12.6</v>
      </c>
      <c r="P12" s="13">
        <v>12.6</v>
      </c>
    </row>
    <row r="13" spans="1:16" s="2" customFormat="1" ht="22.5" customHeight="1">
      <c r="A13" s="14"/>
      <c r="B13" s="19" t="s">
        <v>11</v>
      </c>
      <c r="C13" s="7" t="s">
        <v>27</v>
      </c>
      <c r="D13" s="13">
        <v>1.7</v>
      </c>
      <c r="E13" s="13">
        <v>1.7</v>
      </c>
      <c r="F13" s="13">
        <v>1.7</v>
      </c>
      <c r="G13" s="13">
        <v>1.7</v>
      </c>
      <c r="H13" s="13">
        <v>1.7</v>
      </c>
      <c r="I13" s="13">
        <v>1.7</v>
      </c>
      <c r="J13" s="13">
        <v>1.7</v>
      </c>
      <c r="K13" s="13">
        <v>1.7</v>
      </c>
      <c r="L13" s="13">
        <v>1.7</v>
      </c>
      <c r="M13" s="13">
        <v>1.7</v>
      </c>
      <c r="N13" s="13">
        <v>1.7</v>
      </c>
      <c r="O13" s="13">
        <v>1.7</v>
      </c>
      <c r="P13" s="13">
        <v>1.7</v>
      </c>
    </row>
    <row r="14" spans="1:16" s="2" customFormat="1" ht="31.5">
      <c r="A14" s="14"/>
      <c r="B14" s="19" t="s">
        <v>12</v>
      </c>
      <c r="C14" s="8" t="s">
        <v>28</v>
      </c>
      <c r="D14" s="13">
        <v>6.9</v>
      </c>
      <c r="E14" s="13">
        <v>6.7</v>
      </c>
      <c r="F14" s="13">
        <v>6.9</v>
      </c>
      <c r="G14" s="13">
        <v>7.1</v>
      </c>
      <c r="H14" s="13">
        <v>7.2</v>
      </c>
      <c r="I14" s="13">
        <v>7.2</v>
      </c>
      <c r="J14" s="13">
        <v>7.2</v>
      </c>
      <c r="K14" s="13">
        <v>7.1</v>
      </c>
      <c r="L14" s="13">
        <v>7.1</v>
      </c>
      <c r="M14" s="13">
        <v>7.1</v>
      </c>
      <c r="N14" s="13">
        <v>7.2</v>
      </c>
      <c r="O14" s="13">
        <v>7.1</v>
      </c>
      <c r="P14" s="13">
        <v>7.2</v>
      </c>
    </row>
    <row r="15" spans="1:16" s="2" customFormat="1" ht="25.5">
      <c r="A15" s="14"/>
      <c r="B15" s="19" t="s">
        <v>13</v>
      </c>
      <c r="C15" s="7" t="s">
        <v>29</v>
      </c>
      <c r="D15" s="13">
        <v>5.4</v>
      </c>
      <c r="E15" s="13">
        <v>5.7</v>
      </c>
      <c r="F15" s="13">
        <v>5.5</v>
      </c>
      <c r="G15" s="13">
        <v>5.4</v>
      </c>
      <c r="H15" s="13">
        <v>5.3</v>
      </c>
      <c r="I15" s="13">
        <v>5.3</v>
      </c>
      <c r="J15" s="13">
        <v>5.3</v>
      </c>
      <c r="K15" s="13">
        <v>5.4</v>
      </c>
      <c r="L15" s="13">
        <v>5.4</v>
      </c>
      <c r="M15" s="13">
        <v>5.4</v>
      </c>
      <c r="N15" s="13">
        <v>5.3</v>
      </c>
      <c r="O15" s="13">
        <v>5.5</v>
      </c>
      <c r="P15" s="13">
        <v>5.4</v>
      </c>
    </row>
    <row r="16" spans="1:16" s="2" customFormat="1" ht="21" customHeight="1">
      <c r="A16" s="14"/>
      <c r="B16" s="19" t="s">
        <v>14</v>
      </c>
      <c r="C16" s="7" t="s">
        <v>23</v>
      </c>
      <c r="D16" s="13">
        <v>15.8</v>
      </c>
      <c r="E16" s="20">
        <v>-54</v>
      </c>
      <c r="F16" s="20">
        <v>-45.7</v>
      </c>
      <c r="G16" s="13">
        <v>-19.7</v>
      </c>
      <c r="H16" s="13">
        <v>-16</v>
      </c>
      <c r="I16" s="13">
        <v>-13.8</v>
      </c>
      <c r="J16" s="13">
        <v>-3.2</v>
      </c>
      <c r="K16" s="13">
        <v>-14.8</v>
      </c>
      <c r="L16" s="13">
        <v>-4</v>
      </c>
      <c r="M16" s="13">
        <v>-11.9</v>
      </c>
      <c r="N16" s="13">
        <v>-2.6</v>
      </c>
      <c r="O16" s="13">
        <v>-13.1</v>
      </c>
      <c r="P16" s="13">
        <v>-11.8</v>
      </c>
    </row>
    <row r="17" spans="1:16" s="2" customFormat="1" ht="12.75">
      <c r="A17" s="23" t="s">
        <v>151</v>
      </c>
      <c r="B17" s="33" t="s">
        <v>15</v>
      </c>
      <c r="C17" s="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2" customFormat="1" ht="51">
      <c r="A18" s="14"/>
      <c r="B18" s="19" t="s">
        <v>16</v>
      </c>
      <c r="C18" s="7" t="s">
        <v>137</v>
      </c>
      <c r="D18" s="21">
        <v>1111.9</v>
      </c>
      <c r="E18" s="21">
        <v>1523.5</v>
      </c>
      <c r="F18" s="21">
        <v>1041.7595126</v>
      </c>
      <c r="G18" s="21">
        <v>1092.6604250521511</v>
      </c>
      <c r="H18" s="21">
        <v>1095.6305006677799</v>
      </c>
      <c r="I18" s="21">
        <v>1147.8701176383895</v>
      </c>
      <c r="J18" s="21">
        <v>1153.8295375664936</v>
      </c>
      <c r="K18" s="21">
        <v>1205.7203316110886</v>
      </c>
      <c r="L18" s="21">
        <v>1215.6560569889036</v>
      </c>
      <c r="M18" s="21">
        <v>1267.533786922844</v>
      </c>
      <c r="N18" s="21">
        <v>1280.484049804189</v>
      </c>
      <c r="O18" s="21">
        <v>1333.4908685045582</v>
      </c>
      <c r="P18" s="21">
        <v>1349.6758464552252</v>
      </c>
    </row>
    <row r="19" spans="1:16" s="2" customFormat="1" ht="25.5" customHeight="1">
      <c r="A19" s="14"/>
      <c r="B19" s="19" t="s">
        <v>17</v>
      </c>
      <c r="C19" s="8" t="s">
        <v>30</v>
      </c>
      <c r="D19" s="21">
        <v>96.127078978264</v>
      </c>
      <c r="E19" s="21">
        <v>130.39404034373337</v>
      </c>
      <c r="F19" s="21">
        <v>64.98040077446497</v>
      </c>
      <c r="G19" s="21">
        <v>100.20230032431189</v>
      </c>
      <c r="H19" s="21">
        <v>100.70351647236238</v>
      </c>
      <c r="I19" s="21">
        <v>100.50074406942045</v>
      </c>
      <c r="J19" s="21">
        <v>100.94924819674571</v>
      </c>
      <c r="K19" s="21">
        <v>100.55945019625332</v>
      </c>
      <c r="L19" s="21">
        <v>100.91659671972826</v>
      </c>
      <c r="M19" s="21">
        <v>100.65485378900878</v>
      </c>
      <c r="N19" s="21">
        <v>100.92931387753934</v>
      </c>
      <c r="O19" s="21">
        <v>100.62324549576147</v>
      </c>
      <c r="P19" s="21">
        <v>101.05369729248777</v>
      </c>
    </row>
    <row r="20" spans="1:16" s="2" customFormat="1" ht="31.5" customHeight="1">
      <c r="A20" s="14"/>
      <c r="B20" s="22" t="s">
        <v>18</v>
      </c>
      <c r="C20" s="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2" customFormat="1" ht="24" customHeight="1">
      <c r="A21" s="14"/>
      <c r="B21" s="22" t="s">
        <v>55</v>
      </c>
      <c r="C21" s="8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2" customFormat="1" ht="28.5" customHeight="1">
      <c r="A22" s="14"/>
      <c r="B22" s="19" t="s">
        <v>19</v>
      </c>
      <c r="C22" s="8" t="s">
        <v>30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2" customFormat="1" ht="24" customHeight="1">
      <c r="A23" s="14"/>
      <c r="B23" s="19" t="s">
        <v>21</v>
      </c>
      <c r="C23" s="8" t="s">
        <v>30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 ht="25.5">
      <c r="A24" s="14"/>
      <c r="B24" s="19" t="s">
        <v>22</v>
      </c>
      <c r="C24" s="8" t="s">
        <v>30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 ht="25.5">
      <c r="A25" s="14"/>
      <c r="B25" s="22" t="s">
        <v>56</v>
      </c>
      <c r="C25" s="8" t="s">
        <v>30</v>
      </c>
      <c r="D25" s="21">
        <v>105.93639925460148</v>
      </c>
      <c r="E25" s="21">
        <v>194.98529209246814</v>
      </c>
      <c r="F25" s="21">
        <v>43.334330297434896</v>
      </c>
      <c r="G25" s="21">
        <v>100.2</v>
      </c>
      <c r="H25" s="21">
        <v>100.88776827349484</v>
      </c>
      <c r="I25" s="21">
        <v>100.11223172650514</v>
      </c>
      <c r="J25" s="21">
        <v>100.52444217079672</v>
      </c>
      <c r="K25" s="21">
        <v>100.1</v>
      </c>
      <c r="L25" s="21">
        <v>100.2856969997672</v>
      </c>
      <c r="M25" s="21">
        <v>100.1122424500451</v>
      </c>
      <c r="N25" s="21">
        <v>100.38622193927145</v>
      </c>
      <c r="O25" s="21">
        <v>100.1</v>
      </c>
      <c r="P25" s="21">
        <v>100.7256436160986</v>
      </c>
    </row>
    <row r="26" spans="1:16" s="2" customFormat="1" ht="21">
      <c r="A26" s="14"/>
      <c r="B26" s="19" t="s">
        <v>32</v>
      </c>
      <c r="C26" s="8" t="s">
        <v>30</v>
      </c>
      <c r="D26" s="21">
        <v>100.94815650518238</v>
      </c>
      <c r="E26" s="21">
        <v>38.66609329113878</v>
      </c>
      <c r="F26" s="13">
        <v>90.5</v>
      </c>
      <c r="G26" s="13">
        <v>100.2</v>
      </c>
      <c r="H26" s="13">
        <v>100.8</v>
      </c>
      <c r="I26" s="13">
        <v>100.2</v>
      </c>
      <c r="J26" s="13">
        <v>100.7</v>
      </c>
      <c r="K26" s="13">
        <v>100.1</v>
      </c>
      <c r="L26" s="13">
        <v>100.9</v>
      </c>
      <c r="M26" s="13">
        <v>100.2</v>
      </c>
      <c r="N26" s="21">
        <v>101</v>
      </c>
      <c r="O26" s="13">
        <v>100.1</v>
      </c>
      <c r="P26" s="13">
        <v>100.2</v>
      </c>
    </row>
    <row r="27" spans="1:16" s="2" customFormat="1" ht="21">
      <c r="A27" s="14"/>
      <c r="B27" s="19" t="s">
        <v>33</v>
      </c>
      <c r="C27" s="8" t="s">
        <v>30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 ht="21">
      <c r="A28" s="14"/>
      <c r="B28" s="19" t="s">
        <v>34</v>
      </c>
      <c r="C28" s="8" t="s">
        <v>30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 ht="21">
      <c r="A29" s="14"/>
      <c r="B29" s="19" t="s">
        <v>35</v>
      </c>
      <c r="C29" s="8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 ht="22.5" customHeight="1">
      <c r="A30" s="14"/>
      <c r="B30" s="19" t="s">
        <v>36</v>
      </c>
      <c r="C30" s="8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 ht="54" customHeight="1">
      <c r="A31" s="14"/>
      <c r="B31" s="19" t="s">
        <v>37</v>
      </c>
      <c r="C31" s="8" t="s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5.5">
      <c r="A32" s="14"/>
      <c r="B32" s="19" t="s">
        <v>38</v>
      </c>
      <c r="C32" s="8" t="s">
        <v>30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" customFormat="1" ht="43.5" customHeight="1">
      <c r="A33" s="14"/>
      <c r="B33" s="19" t="s">
        <v>39</v>
      </c>
      <c r="C33" s="8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8.5" customHeight="1">
      <c r="A34" s="14"/>
      <c r="B34" s="19" t="s">
        <v>40</v>
      </c>
      <c r="C34" s="8" t="s">
        <v>30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" customFormat="1" ht="25.5">
      <c r="A35" s="14"/>
      <c r="B35" s="19" t="s">
        <v>41</v>
      </c>
      <c r="C35" s="8" t="s">
        <v>30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" customFormat="1" ht="38.25">
      <c r="A36" s="14"/>
      <c r="B36" s="19" t="s">
        <v>42</v>
      </c>
      <c r="C36" s="8" t="s">
        <v>30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" customFormat="1" ht="25.5">
      <c r="A37" s="14"/>
      <c r="B37" s="19" t="s">
        <v>43</v>
      </c>
      <c r="C37" s="8" t="s">
        <v>30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" customFormat="1" ht="25.5">
      <c r="A38" s="14"/>
      <c r="B38" s="19" t="s">
        <v>44</v>
      </c>
      <c r="C38" s="8" t="s">
        <v>30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" customFormat="1" ht="25.5" customHeight="1">
      <c r="A39" s="14"/>
      <c r="B39" s="19" t="s">
        <v>45</v>
      </c>
      <c r="C39" s="8" t="s">
        <v>30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2" customFormat="1" ht="41.25" customHeight="1">
      <c r="A40" s="14"/>
      <c r="B40" s="19" t="s">
        <v>46</v>
      </c>
      <c r="C40" s="8" t="s">
        <v>30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2" customFormat="1" ht="25.5">
      <c r="A41" s="14"/>
      <c r="B41" s="19" t="s">
        <v>47</v>
      </c>
      <c r="C41" s="8" t="s">
        <v>30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2" customFormat="1" ht="25.5">
      <c r="A42" s="14"/>
      <c r="B42" s="19" t="s">
        <v>48</v>
      </c>
      <c r="C42" s="8" t="s">
        <v>30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2" customFormat="1" ht="38.25">
      <c r="A43" s="14"/>
      <c r="B43" s="19" t="s">
        <v>49</v>
      </c>
      <c r="C43" s="8" t="s">
        <v>30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2" customFormat="1" ht="38.25">
      <c r="A44" s="14"/>
      <c r="B44" s="19" t="s">
        <v>141</v>
      </c>
      <c r="C44" s="8" t="s">
        <v>30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2" customFormat="1" ht="25.5">
      <c r="A45" s="14"/>
      <c r="B45" s="19" t="s">
        <v>50</v>
      </c>
      <c r="C45" s="8" t="s">
        <v>30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2" customFormat="1" ht="21">
      <c r="A46" s="14"/>
      <c r="B46" s="19" t="s">
        <v>51</v>
      </c>
      <c r="C46" s="8" t="s">
        <v>30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2" customFormat="1" ht="25.5" customHeight="1">
      <c r="A47" s="14"/>
      <c r="B47" s="19" t="s">
        <v>52</v>
      </c>
      <c r="C47" s="8" t="s">
        <v>30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2" customFormat="1" ht="25.5">
      <c r="A48" s="14"/>
      <c r="B48" s="19" t="s">
        <v>53</v>
      </c>
      <c r="C48" s="8" t="s">
        <v>30</v>
      </c>
      <c r="D48" s="21">
        <v>109.16319640806816</v>
      </c>
      <c r="E48" s="21">
        <v>260.50684009867683</v>
      </c>
      <c r="F48" s="13">
        <v>40.4</v>
      </c>
      <c r="G48" s="13">
        <v>100.2</v>
      </c>
      <c r="H48" s="13">
        <v>100.9</v>
      </c>
      <c r="I48" s="13">
        <v>100.1</v>
      </c>
      <c r="J48" s="13">
        <v>100.5</v>
      </c>
      <c r="K48" s="13">
        <v>100.1</v>
      </c>
      <c r="L48" s="13">
        <v>100.2</v>
      </c>
      <c r="M48" s="13">
        <v>100.1</v>
      </c>
      <c r="N48" s="13">
        <v>100.3</v>
      </c>
      <c r="O48" s="13">
        <v>100.1</v>
      </c>
      <c r="P48" s="13">
        <v>100.8</v>
      </c>
    </row>
    <row r="49" spans="1:16" s="2" customFormat="1" ht="48" customHeight="1">
      <c r="A49" s="14"/>
      <c r="B49" s="22" t="s">
        <v>54</v>
      </c>
      <c r="C49" s="8" t="s">
        <v>30</v>
      </c>
      <c r="D49" s="21">
        <v>91.2071814856918</v>
      </c>
      <c r="E49" s="21">
        <v>82.81709983820811</v>
      </c>
      <c r="F49" s="13">
        <v>98</v>
      </c>
      <c r="G49" s="13">
        <v>100.1</v>
      </c>
      <c r="H49" s="13">
        <v>100.5</v>
      </c>
      <c r="I49" s="13">
        <v>101</v>
      </c>
      <c r="J49" s="13">
        <v>101.5</v>
      </c>
      <c r="K49" s="13">
        <v>101</v>
      </c>
      <c r="L49" s="13">
        <v>101.5</v>
      </c>
      <c r="M49" s="13">
        <v>101.2</v>
      </c>
      <c r="N49" s="13">
        <v>101.5</v>
      </c>
      <c r="O49" s="13">
        <v>101.1</v>
      </c>
      <c r="P49" s="13">
        <v>101.4</v>
      </c>
    </row>
    <row r="50" spans="1:16" s="2" customFormat="1" ht="53.25" customHeight="1">
      <c r="A50" s="14"/>
      <c r="B50" s="22" t="s">
        <v>57</v>
      </c>
      <c r="C50" s="8" t="s">
        <v>30</v>
      </c>
      <c r="D50" s="21">
        <v>87.54755143198162</v>
      </c>
      <c r="E50" s="21">
        <v>97.59733656868505</v>
      </c>
      <c r="F50" s="13">
        <v>100.1</v>
      </c>
      <c r="G50" s="13">
        <v>100.5</v>
      </c>
      <c r="H50" s="13">
        <v>100.8</v>
      </c>
      <c r="I50" s="13">
        <v>100.1</v>
      </c>
      <c r="J50" s="13">
        <v>100.5</v>
      </c>
      <c r="K50" s="13">
        <v>100.5</v>
      </c>
      <c r="L50" s="13">
        <v>100.9</v>
      </c>
      <c r="M50" s="13">
        <v>100.5</v>
      </c>
      <c r="N50" s="13">
        <v>100.7</v>
      </c>
      <c r="O50" s="13">
        <v>100.6</v>
      </c>
      <c r="P50" s="13">
        <v>100.9</v>
      </c>
    </row>
    <row r="51" spans="1:16" s="2" customFormat="1" ht="25.5" customHeight="1">
      <c r="A51" s="14"/>
      <c r="B51" s="19" t="s">
        <v>58</v>
      </c>
      <c r="C51" s="7" t="s">
        <v>140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2" customFormat="1" ht="46.5" customHeight="1">
      <c r="A52" s="14"/>
      <c r="B52" s="19" t="s">
        <v>59</v>
      </c>
      <c r="C52" s="8" t="s">
        <v>60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2" customFormat="1" ht="49.5" customHeight="1">
      <c r="A53" s="14"/>
      <c r="B53" s="19" t="s">
        <v>61</v>
      </c>
      <c r="C53" s="8" t="s">
        <v>142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2" customFormat="1" ht="12.75">
      <c r="A54" s="23" t="s">
        <v>161</v>
      </c>
      <c r="B54" s="33" t="s">
        <v>62</v>
      </c>
      <c r="C54" s="1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2" customFormat="1" ht="12.75">
      <c r="A55" s="14"/>
      <c r="B55" s="19" t="s">
        <v>63</v>
      </c>
      <c r="C55" s="7" t="s">
        <v>137</v>
      </c>
      <c r="D55" s="13">
        <v>276.3</v>
      </c>
      <c r="E55" s="13">
        <v>290.2</v>
      </c>
      <c r="F55" s="21">
        <v>379.97</v>
      </c>
      <c r="G55" s="21">
        <f>G59+G57</f>
        <v>308.8518</v>
      </c>
      <c r="H55" s="21">
        <f aca="true" t="shared" si="0" ref="H55:O55">H59+H57</f>
        <v>310.99625000000003</v>
      </c>
      <c r="I55" s="21">
        <f t="shared" si="0"/>
        <v>310.86401</v>
      </c>
      <c r="J55" s="21">
        <f t="shared" si="0"/>
        <v>315.20403</v>
      </c>
      <c r="K55" s="21">
        <f t="shared" si="0"/>
        <v>312.42305</v>
      </c>
      <c r="L55" s="21">
        <f t="shared" si="0"/>
        <v>318.99576</v>
      </c>
      <c r="M55" s="21">
        <f t="shared" si="0"/>
        <v>313.99487</v>
      </c>
      <c r="N55" s="21">
        <f t="shared" si="0"/>
        <v>322.20500999999996</v>
      </c>
      <c r="O55" s="21">
        <f t="shared" si="0"/>
        <v>315.57448999999997</v>
      </c>
      <c r="P55" s="21">
        <f>P59+P57</f>
        <v>325.45616</v>
      </c>
    </row>
    <row r="56" spans="1:16" s="2" customFormat="1" ht="25.5">
      <c r="A56" s="14"/>
      <c r="B56" s="19" t="s">
        <v>64</v>
      </c>
      <c r="C56" s="8" t="s">
        <v>30</v>
      </c>
      <c r="D56" s="13">
        <v>102.6</v>
      </c>
      <c r="E56" s="21">
        <f>E55/D55*100</f>
        <v>105.03076366268549</v>
      </c>
      <c r="F56" s="21">
        <f>F55/E55*100</f>
        <v>130.93383873190905</v>
      </c>
      <c r="G56" s="21">
        <f>G55/F55*100</f>
        <v>81.28320656893966</v>
      </c>
      <c r="H56" s="21">
        <f>H55/F55*100</f>
        <v>81.84758007211096</v>
      </c>
      <c r="I56" s="21">
        <f>I55/G55*100</f>
        <v>100.65151312053224</v>
      </c>
      <c r="J56" s="21">
        <f>J55/H55*100</f>
        <v>101.35300023714112</v>
      </c>
      <c r="K56" s="21">
        <f aca="true" t="shared" si="1" ref="K56:P56">K55/I55*100</f>
        <v>100.50151833272689</v>
      </c>
      <c r="L56" s="21">
        <f t="shared" si="1"/>
        <v>101.20294464509227</v>
      </c>
      <c r="M56" s="21">
        <f t="shared" si="1"/>
        <v>100.50310628489159</v>
      </c>
      <c r="N56" s="21">
        <f t="shared" si="1"/>
        <v>101.00604785467992</v>
      </c>
      <c r="O56" s="21">
        <f t="shared" si="1"/>
        <v>100.50307191324495</v>
      </c>
      <c r="P56" s="21">
        <f t="shared" si="1"/>
        <v>101.00903148588536</v>
      </c>
    </row>
    <row r="57" spans="1:16" s="2" customFormat="1" ht="12.75">
      <c r="A57" s="14"/>
      <c r="B57" s="19" t="s">
        <v>65</v>
      </c>
      <c r="C57" s="7" t="s">
        <v>137</v>
      </c>
      <c r="D57" s="13">
        <v>0</v>
      </c>
      <c r="E57" s="13">
        <v>0.6</v>
      </c>
      <c r="F57" s="13">
        <v>0</v>
      </c>
      <c r="G57" s="13">
        <v>0.05</v>
      </c>
      <c r="H57" s="13">
        <v>0.05</v>
      </c>
      <c r="I57" s="24">
        <v>0.055</v>
      </c>
      <c r="J57" s="24">
        <v>0.06</v>
      </c>
      <c r="K57" s="13">
        <v>0.06</v>
      </c>
      <c r="L57" s="13">
        <v>0.07</v>
      </c>
      <c r="M57" s="13">
        <v>0.07</v>
      </c>
      <c r="N57" s="13">
        <v>0.09</v>
      </c>
      <c r="O57" s="13">
        <v>0.08</v>
      </c>
      <c r="P57" s="13">
        <v>0.12</v>
      </c>
    </row>
    <row r="58" spans="1:16" s="2" customFormat="1" ht="25.5">
      <c r="A58" s="14"/>
      <c r="B58" s="19" t="s">
        <v>66</v>
      </c>
      <c r="C58" s="8" t="s">
        <v>30</v>
      </c>
      <c r="D58" s="13"/>
      <c r="E58" s="13"/>
      <c r="F58" s="13"/>
      <c r="G58" s="13"/>
      <c r="H58" s="13"/>
      <c r="I58" s="13">
        <v>110</v>
      </c>
      <c r="J58" s="13">
        <v>120</v>
      </c>
      <c r="K58" s="25">
        <f>K57/I57*100</f>
        <v>109.09090909090908</v>
      </c>
      <c r="L58" s="13">
        <v>117</v>
      </c>
      <c r="M58" s="25">
        <f>M57/K57*100</f>
        <v>116.66666666666667</v>
      </c>
      <c r="N58" s="13">
        <v>129</v>
      </c>
      <c r="O58" s="25">
        <f>O57/M57*100</f>
        <v>114.28571428571428</v>
      </c>
      <c r="P58" s="13">
        <v>133</v>
      </c>
    </row>
    <row r="59" spans="1:16" s="2" customFormat="1" ht="12.75">
      <c r="A59" s="14"/>
      <c r="B59" s="19" t="s">
        <v>67</v>
      </c>
      <c r="C59" s="7" t="s">
        <v>137</v>
      </c>
      <c r="D59" s="13">
        <v>276.3</v>
      </c>
      <c r="E59" s="13">
        <v>289.6</v>
      </c>
      <c r="F59" s="21">
        <v>356.89</v>
      </c>
      <c r="G59" s="21">
        <v>308.8018</v>
      </c>
      <c r="H59" s="21">
        <v>310.94625</v>
      </c>
      <c r="I59" s="21">
        <v>310.80901</v>
      </c>
      <c r="J59" s="21">
        <v>315.14403</v>
      </c>
      <c r="K59" s="21">
        <v>312.36305</v>
      </c>
      <c r="L59" s="21">
        <v>318.92576</v>
      </c>
      <c r="M59" s="21">
        <v>313.92487</v>
      </c>
      <c r="N59" s="21">
        <v>322.11501</v>
      </c>
      <c r="O59" s="21">
        <v>315.49449</v>
      </c>
      <c r="P59" s="21">
        <v>325.33616</v>
      </c>
    </row>
    <row r="60" spans="1:16" s="2" customFormat="1" ht="25.5">
      <c r="A60" s="14"/>
      <c r="B60" s="19" t="s">
        <v>68</v>
      </c>
      <c r="C60" s="8" t="s">
        <v>30</v>
      </c>
      <c r="D60" s="13">
        <v>102.6</v>
      </c>
      <c r="E60" s="21">
        <f>(E59/D59)*100</f>
        <v>104.81360839667029</v>
      </c>
      <c r="F60" s="21">
        <f>(F59/E59)*100</f>
        <v>123.23549723756904</v>
      </c>
      <c r="G60" s="21">
        <f>(G59/F59)*100</f>
        <v>86.5257642410827</v>
      </c>
      <c r="H60" s="21">
        <f aca="true" t="shared" si="2" ref="H60:P60">(H59/F59)*100</f>
        <v>87.1266356580459</v>
      </c>
      <c r="I60" s="21">
        <f t="shared" si="2"/>
        <v>100.64999944948508</v>
      </c>
      <c r="J60" s="21">
        <f t="shared" si="2"/>
        <v>101.35000180899432</v>
      </c>
      <c r="K60" s="21">
        <f t="shared" si="2"/>
        <v>100.49999837520798</v>
      </c>
      <c r="L60" s="21">
        <f t="shared" si="2"/>
        <v>101.200000520397</v>
      </c>
      <c r="M60" s="21">
        <f t="shared" si="2"/>
        <v>100.50000152066643</v>
      </c>
      <c r="N60" s="21">
        <f t="shared" si="2"/>
        <v>100.99999761700025</v>
      </c>
      <c r="O60" s="21">
        <f t="shared" si="2"/>
        <v>100.49999861431813</v>
      </c>
      <c r="P60" s="21">
        <f t="shared" si="2"/>
        <v>100.9999999689552</v>
      </c>
    </row>
    <row r="61" spans="1:16" s="2" customFormat="1" ht="12.75">
      <c r="A61" s="23" t="s">
        <v>162</v>
      </c>
      <c r="B61" s="33" t="s">
        <v>69</v>
      </c>
      <c r="C61" s="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s="2" customFormat="1" ht="29.25" customHeight="1">
      <c r="A62" s="14"/>
      <c r="B62" s="19" t="s">
        <v>70</v>
      </c>
      <c r="C62" s="8" t="s">
        <v>143</v>
      </c>
      <c r="D62" s="26">
        <v>454.9</v>
      </c>
      <c r="E62" s="27">
        <v>36.8</v>
      </c>
      <c r="F62" s="27">
        <f>SUM(E62*F63*F64/10000)</f>
        <v>36.95271999999999</v>
      </c>
      <c r="G62" s="27">
        <f>SUM(F62*G63*G64/10000)</f>
        <v>39.02207231999999</v>
      </c>
      <c r="H62" s="27">
        <f aca="true" t="shared" si="3" ref="H62:P62">SUM(F62*H63*H64/10000)</f>
        <v>39.102074958799996</v>
      </c>
      <c r="I62" s="27">
        <f t="shared" si="3"/>
        <v>41.211522753730556</v>
      </c>
      <c r="J62" s="27">
        <f t="shared" si="3"/>
        <v>41.41965494160807</v>
      </c>
      <c r="K62" s="27">
        <f t="shared" si="3"/>
        <v>43.48038192741443</v>
      </c>
      <c r="L62" s="27">
        <f t="shared" si="3"/>
        <v>43.66265351566097</v>
      </c>
      <c r="M62" s="27">
        <f t="shared" si="3"/>
        <v>45.87641185390653</v>
      </c>
      <c r="N62" s="27">
        <f t="shared" si="3"/>
        <v>46.116843944469245</v>
      </c>
      <c r="O62" s="27">
        <f t="shared" si="3"/>
        <v>48.4067712261206</v>
      </c>
      <c r="P62" s="27">
        <f t="shared" si="3"/>
        <v>48.80384185689374</v>
      </c>
    </row>
    <row r="63" spans="1:16" s="2" customFormat="1" ht="38.25">
      <c r="A63" s="14"/>
      <c r="B63" s="19" t="s">
        <v>71</v>
      </c>
      <c r="C63" s="8" t="s">
        <v>30</v>
      </c>
      <c r="D63" s="28">
        <v>50.9</v>
      </c>
      <c r="E63" s="29">
        <f>SUM(E62/D62/(E64/100)*100)</f>
        <v>7.6898194313378525</v>
      </c>
      <c r="F63" s="29">
        <v>95</v>
      </c>
      <c r="G63" s="29">
        <v>100</v>
      </c>
      <c r="H63" s="29">
        <v>100.3</v>
      </c>
      <c r="I63" s="29">
        <v>100.2</v>
      </c>
      <c r="J63" s="29">
        <v>100.5</v>
      </c>
      <c r="K63" s="29">
        <v>100.1</v>
      </c>
      <c r="L63" s="29">
        <v>100.3</v>
      </c>
      <c r="M63" s="30">
        <v>100.2</v>
      </c>
      <c r="N63" s="30">
        <v>100.4</v>
      </c>
      <c r="O63" s="30">
        <v>100.3</v>
      </c>
      <c r="P63" s="30">
        <v>100.5</v>
      </c>
    </row>
    <row r="64" spans="1:16" s="2" customFormat="1" ht="36" customHeight="1">
      <c r="A64" s="14"/>
      <c r="B64" s="19" t="s">
        <v>72</v>
      </c>
      <c r="C64" s="8" t="s">
        <v>73</v>
      </c>
      <c r="D64" s="28">
        <v>106.3</v>
      </c>
      <c r="E64" s="29">
        <v>105.2</v>
      </c>
      <c r="F64" s="29">
        <v>105.7</v>
      </c>
      <c r="G64" s="29">
        <v>105.6</v>
      </c>
      <c r="H64" s="29">
        <v>105.5</v>
      </c>
      <c r="I64" s="29">
        <v>105.4</v>
      </c>
      <c r="J64" s="29">
        <v>105.4</v>
      </c>
      <c r="K64" s="29">
        <v>105.4</v>
      </c>
      <c r="L64" s="29">
        <v>105.1</v>
      </c>
      <c r="M64" s="31">
        <v>105.3</v>
      </c>
      <c r="N64" s="31">
        <v>105.2</v>
      </c>
      <c r="O64" s="31">
        <v>105.2</v>
      </c>
      <c r="P64" s="31">
        <v>105.3</v>
      </c>
    </row>
    <row r="65" spans="1:16" s="2" customFormat="1" ht="22.5" customHeight="1">
      <c r="A65" s="14"/>
      <c r="B65" s="19" t="s">
        <v>74</v>
      </c>
      <c r="C65" s="7" t="s">
        <v>146</v>
      </c>
      <c r="D65" s="14">
        <v>25.4</v>
      </c>
      <c r="E65" s="14">
        <v>14.2</v>
      </c>
      <c r="F65" s="14">
        <v>18.9</v>
      </c>
      <c r="G65" s="14">
        <v>14.2</v>
      </c>
      <c r="H65" s="14">
        <v>15.9</v>
      </c>
      <c r="I65" s="14">
        <v>11.2</v>
      </c>
      <c r="J65" s="14">
        <v>13.1</v>
      </c>
      <c r="K65" s="14">
        <v>22.1</v>
      </c>
      <c r="L65" s="14">
        <v>23.8</v>
      </c>
      <c r="M65" s="14">
        <v>32.5</v>
      </c>
      <c r="N65" s="14">
        <v>34.2</v>
      </c>
      <c r="O65" s="32">
        <v>15</v>
      </c>
      <c r="P65" s="14">
        <v>16.7</v>
      </c>
    </row>
    <row r="66" spans="1:16" s="2" customFormat="1" ht="12.75">
      <c r="A66" s="23" t="s">
        <v>163</v>
      </c>
      <c r="B66" s="33" t="s">
        <v>75</v>
      </c>
      <c r="C66" s="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s="2" customFormat="1" ht="12.75">
      <c r="A67" s="14"/>
      <c r="B67" s="19" t="s">
        <v>76</v>
      </c>
      <c r="C67" s="7" t="s">
        <v>138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2" customFormat="1" ht="25.5">
      <c r="A68" s="14"/>
      <c r="B68" s="19" t="s">
        <v>77</v>
      </c>
      <c r="C68" s="8" t="s">
        <v>30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s="2" customFormat="1" ht="12.75">
      <c r="A69" s="14"/>
      <c r="B69" s="19" t="s">
        <v>78</v>
      </c>
      <c r="C69" s="8" t="s">
        <v>138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s="2" customFormat="1" ht="25.5">
      <c r="A70" s="14"/>
      <c r="B70" s="19" t="s">
        <v>79</v>
      </c>
      <c r="C70" s="8" t="s">
        <v>30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s="2" customFormat="1" ht="38.25">
      <c r="A71" s="23" t="s">
        <v>164</v>
      </c>
      <c r="B71" s="33" t="s">
        <v>80</v>
      </c>
      <c r="C71" s="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s="2" customFormat="1" ht="48" customHeight="1">
      <c r="A72" s="14"/>
      <c r="B72" s="19" t="s">
        <v>81</v>
      </c>
      <c r="C72" s="7" t="s">
        <v>82</v>
      </c>
      <c r="D72" s="13">
        <v>402</v>
      </c>
      <c r="E72" s="13">
        <v>367</v>
      </c>
      <c r="F72" s="13">
        <v>380</v>
      </c>
      <c r="G72" s="13">
        <v>3.85</v>
      </c>
      <c r="H72" s="13">
        <v>390</v>
      </c>
      <c r="I72" s="13">
        <v>390</v>
      </c>
      <c r="J72" s="13">
        <v>400</v>
      </c>
      <c r="K72" s="13">
        <v>395</v>
      </c>
      <c r="L72" s="13">
        <v>410</v>
      </c>
      <c r="M72" s="13">
        <v>400</v>
      </c>
      <c r="N72" s="13">
        <v>415</v>
      </c>
      <c r="O72" s="13">
        <v>410</v>
      </c>
      <c r="P72" s="13">
        <v>420</v>
      </c>
    </row>
    <row r="73" spans="1:16" s="2" customFormat="1" ht="68.25" customHeight="1">
      <c r="A73" s="14"/>
      <c r="B73" s="19" t="s">
        <v>83</v>
      </c>
      <c r="C73" s="7" t="s">
        <v>23</v>
      </c>
      <c r="D73" s="13">
        <v>2.41</v>
      </c>
      <c r="E73" s="13">
        <v>2.31</v>
      </c>
      <c r="F73" s="13">
        <v>2.33</v>
      </c>
      <c r="G73" s="13">
        <v>2.33</v>
      </c>
      <c r="H73" s="13">
        <v>2.35</v>
      </c>
      <c r="I73" s="13">
        <v>2.34</v>
      </c>
      <c r="J73" s="13">
        <v>2.36</v>
      </c>
      <c r="K73" s="13">
        <v>2.35</v>
      </c>
      <c r="L73" s="13">
        <v>2.37</v>
      </c>
      <c r="M73" s="13">
        <v>2.36</v>
      </c>
      <c r="N73" s="13">
        <v>2.38</v>
      </c>
      <c r="O73" s="13">
        <v>2.37</v>
      </c>
      <c r="P73" s="13">
        <v>2.4</v>
      </c>
    </row>
    <row r="74" spans="1:16" s="2" customFormat="1" ht="37.5" customHeight="1">
      <c r="A74" s="14"/>
      <c r="B74" s="56" t="s">
        <v>84</v>
      </c>
      <c r="C74" s="7" t="s">
        <v>139</v>
      </c>
      <c r="D74" s="13">
        <v>6.07</v>
      </c>
      <c r="E74" s="13">
        <v>6.1</v>
      </c>
      <c r="F74" s="13">
        <v>5.8</v>
      </c>
      <c r="G74" s="13">
        <v>5.8</v>
      </c>
      <c r="H74" s="13">
        <v>5.82</v>
      </c>
      <c r="I74" s="13">
        <v>5.81</v>
      </c>
      <c r="J74" s="13">
        <v>5.83</v>
      </c>
      <c r="K74" s="13">
        <v>5.82</v>
      </c>
      <c r="L74" s="13">
        <v>5.84</v>
      </c>
      <c r="M74" s="13">
        <v>5.83</v>
      </c>
      <c r="N74" s="13">
        <v>5.86</v>
      </c>
      <c r="O74" s="13">
        <v>5.85</v>
      </c>
      <c r="P74" s="13">
        <v>5.9</v>
      </c>
    </row>
    <row r="75" spans="1:16" s="2" customFormat="1" ht="12.75">
      <c r="A75" s="23" t="s">
        <v>165</v>
      </c>
      <c r="B75" s="33" t="s">
        <v>85</v>
      </c>
      <c r="C75" s="9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s="2" customFormat="1" ht="18.75" customHeight="1">
      <c r="A76" s="14"/>
      <c r="B76" s="19" t="s">
        <v>86</v>
      </c>
      <c r="C76" s="7" t="s">
        <v>138</v>
      </c>
      <c r="D76" s="21">
        <v>1643.4000000000003</v>
      </c>
      <c r="E76" s="21">
        <v>1762.0000000000002</v>
      </c>
      <c r="F76" s="21">
        <v>1579.036063</v>
      </c>
      <c r="G76" s="21">
        <v>1645.288132230788</v>
      </c>
      <c r="H76" s="21">
        <v>1659.3314118822882</v>
      </c>
      <c r="I76" s="21">
        <v>1720.4951465469046</v>
      </c>
      <c r="J76" s="21">
        <v>1741.873050253135</v>
      </c>
      <c r="K76" s="21">
        <v>1801.3095818530148</v>
      </c>
      <c r="L76" s="21">
        <v>1829.849670057296</v>
      </c>
      <c r="M76" s="21">
        <v>1887.5230426614532</v>
      </c>
      <c r="N76" s="21">
        <v>1927.0589001513765</v>
      </c>
      <c r="O76" s="21">
        <v>1984.4686181606992</v>
      </c>
      <c r="P76" s="21">
        <v>2036.1332827473336</v>
      </c>
    </row>
    <row r="77" spans="1:16" s="2" customFormat="1" ht="35.25" customHeight="1">
      <c r="A77" s="14"/>
      <c r="B77" s="19" t="s">
        <v>87</v>
      </c>
      <c r="C77" s="8" t="s">
        <v>30</v>
      </c>
      <c r="D77" s="21">
        <v>132.9165261731275</v>
      </c>
      <c r="E77" s="21">
        <v>101.8202713874289</v>
      </c>
      <c r="F77" s="21">
        <v>85.26748013620885</v>
      </c>
      <c r="G77" s="21">
        <v>99.99590086081523</v>
      </c>
      <c r="H77" s="21">
        <v>100.84941118054758</v>
      </c>
      <c r="I77" s="21">
        <v>100.35609819993824</v>
      </c>
      <c r="J77" s="21">
        <v>100.83995327479383</v>
      </c>
      <c r="K77" s="21">
        <v>100.5736421527397</v>
      </c>
      <c r="L77" s="21">
        <v>100.91324753108731</v>
      </c>
      <c r="M77" s="21">
        <v>100.65913022717359</v>
      </c>
      <c r="N77" s="21">
        <v>101.164664926342</v>
      </c>
      <c r="O77" s="21">
        <v>101.09242954655895</v>
      </c>
      <c r="P77" s="21">
        <v>101.40129350667475</v>
      </c>
    </row>
    <row r="78" spans="1:16" s="2" customFormat="1" ht="38.25">
      <c r="A78" s="14"/>
      <c r="B78" s="19" t="s">
        <v>88</v>
      </c>
      <c r="C78" s="7" t="s">
        <v>89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2" customFormat="1" ht="82.5" customHeight="1">
      <c r="A79" s="14"/>
      <c r="B79" s="34" t="s">
        <v>147</v>
      </c>
      <c r="C79" s="7"/>
      <c r="D79" s="21">
        <f>D80+D81</f>
        <v>1643.4</v>
      </c>
      <c r="E79" s="21">
        <f aca="true" t="shared" si="4" ref="E79:P79">E80+E81</f>
        <v>1762</v>
      </c>
      <c r="F79" s="21">
        <f t="shared" si="4"/>
        <v>1579</v>
      </c>
      <c r="G79" s="21">
        <f t="shared" si="4"/>
        <v>1645.2588</v>
      </c>
      <c r="H79" s="21">
        <f t="shared" si="4"/>
        <v>1659.3588</v>
      </c>
      <c r="I79" s="21">
        <f t="shared" si="4"/>
        <v>1720.45807134</v>
      </c>
      <c r="J79" s="21">
        <f t="shared" si="4"/>
        <v>1741.85807134</v>
      </c>
      <c r="K79" s="21">
        <f t="shared" si="4"/>
        <v>1801.2868303555376</v>
      </c>
      <c r="L79" s="21">
        <f t="shared" si="4"/>
        <v>1829.7868303555376</v>
      </c>
      <c r="M79" s="21">
        <f t="shared" si="4"/>
        <v>1887.5262300161194</v>
      </c>
      <c r="N79" s="21">
        <f t="shared" si="4"/>
        <v>1927.1262300161193</v>
      </c>
      <c r="O79" s="21">
        <f t="shared" si="4"/>
        <v>1984.4771496646513</v>
      </c>
      <c r="P79" s="21">
        <f t="shared" si="4"/>
        <v>2036.0771496646512</v>
      </c>
    </row>
    <row r="80" spans="1:16" s="2" customFormat="1" ht="12.75">
      <c r="A80" s="14"/>
      <c r="B80" s="19" t="s">
        <v>90</v>
      </c>
      <c r="C80" s="7" t="s">
        <v>138</v>
      </c>
      <c r="D80" s="13">
        <v>1215.5</v>
      </c>
      <c r="E80" s="13">
        <v>1419.6</v>
      </c>
      <c r="F80" s="13">
        <v>1320.7</v>
      </c>
      <c r="G80" s="13">
        <v>1360.2</v>
      </c>
      <c r="H80" s="13">
        <v>1364.6</v>
      </c>
      <c r="I80" s="13">
        <v>1401.2</v>
      </c>
      <c r="J80" s="13">
        <v>1407.3</v>
      </c>
      <c r="K80" s="13">
        <v>1455.5</v>
      </c>
      <c r="L80" s="13">
        <v>1464.4</v>
      </c>
      <c r="M80" s="35">
        <v>1522.7</v>
      </c>
      <c r="N80" s="35">
        <v>1539.8</v>
      </c>
      <c r="O80" s="35">
        <v>1598.8</v>
      </c>
      <c r="P80" s="35">
        <v>1625.6</v>
      </c>
    </row>
    <row r="81" spans="1:16" s="2" customFormat="1" ht="12.75">
      <c r="A81" s="14"/>
      <c r="B81" s="19" t="s">
        <v>91</v>
      </c>
      <c r="C81" s="7" t="s">
        <v>138</v>
      </c>
      <c r="D81" s="21">
        <f>D82+D85+D89</f>
        <v>427.9</v>
      </c>
      <c r="E81" s="21">
        <f aca="true" t="shared" si="5" ref="E81:P81">E82+E85+E89</f>
        <v>342.4</v>
      </c>
      <c r="F81" s="21">
        <f t="shared" si="5"/>
        <v>258.29999999999995</v>
      </c>
      <c r="G81" s="21">
        <f t="shared" si="5"/>
        <v>285.05879999999996</v>
      </c>
      <c r="H81" s="21">
        <f t="shared" si="5"/>
        <v>294.7588</v>
      </c>
      <c r="I81" s="21">
        <f t="shared" si="5"/>
        <v>319.25807134</v>
      </c>
      <c r="J81" s="21">
        <f t="shared" si="5"/>
        <v>334.55807134</v>
      </c>
      <c r="K81" s="21">
        <f t="shared" si="5"/>
        <v>345.78683035553763</v>
      </c>
      <c r="L81" s="21">
        <f t="shared" si="5"/>
        <v>365.3868303555376</v>
      </c>
      <c r="M81" s="21">
        <f t="shared" si="5"/>
        <v>364.8262300161192</v>
      </c>
      <c r="N81" s="21">
        <f t="shared" si="5"/>
        <v>387.3262300161192</v>
      </c>
      <c r="O81" s="21">
        <f t="shared" si="5"/>
        <v>385.6771496646514</v>
      </c>
      <c r="P81" s="21">
        <f t="shared" si="5"/>
        <v>410.47714966465134</v>
      </c>
    </row>
    <row r="82" spans="1:16" s="2" customFormat="1" ht="12.75">
      <c r="A82" s="14"/>
      <c r="B82" s="51" t="s">
        <v>92</v>
      </c>
      <c r="C82" s="7" t="s">
        <v>138</v>
      </c>
      <c r="D82" s="21">
        <v>1.4</v>
      </c>
      <c r="E82" s="21">
        <v>0</v>
      </c>
      <c r="F82" s="21">
        <v>1.4</v>
      </c>
      <c r="G82" s="21">
        <v>1.4587999999999999</v>
      </c>
      <c r="H82" s="21">
        <v>1.4587999999999999</v>
      </c>
      <c r="I82" s="21">
        <v>1.55807134</v>
      </c>
      <c r="J82" s="21">
        <v>1.55807134</v>
      </c>
      <c r="K82" s="21">
        <v>1.6868303555375999</v>
      </c>
      <c r="L82" s="21">
        <v>1.6868303555375999</v>
      </c>
      <c r="M82" s="21">
        <v>1.826230016119227</v>
      </c>
      <c r="N82" s="21">
        <v>1.826230016119227</v>
      </c>
      <c r="O82" s="21">
        <v>1.97714966465132</v>
      </c>
      <c r="P82" s="21">
        <v>1.97714966465132</v>
      </c>
    </row>
    <row r="83" spans="1:16" s="2" customFormat="1" ht="12.75">
      <c r="A83" s="14"/>
      <c r="B83" s="51" t="s">
        <v>136</v>
      </c>
      <c r="C83" s="7" t="s">
        <v>138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2" customFormat="1" ht="12.75">
      <c r="A84" s="14"/>
      <c r="B84" s="51" t="s">
        <v>93</v>
      </c>
      <c r="C84" s="7" t="s">
        <v>138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2" customFormat="1" ht="12.75">
      <c r="A85" s="14"/>
      <c r="B85" s="51" t="s">
        <v>94</v>
      </c>
      <c r="C85" s="7" t="s">
        <v>138</v>
      </c>
      <c r="D85" s="30">
        <f>D86+D87+D88</f>
        <v>402.5</v>
      </c>
      <c r="E85" s="30">
        <f aca="true" t="shared" si="6" ref="E85:P85">E86+E87+E88</f>
        <v>334.2</v>
      </c>
      <c r="F85" s="30">
        <f t="shared" si="6"/>
        <v>247.89999999999998</v>
      </c>
      <c r="G85" s="30">
        <f t="shared" si="6"/>
        <v>274.2</v>
      </c>
      <c r="H85" s="30">
        <f t="shared" si="6"/>
        <v>282.1</v>
      </c>
      <c r="I85" s="30">
        <f t="shared" si="6"/>
        <v>306.4</v>
      </c>
      <c r="J85" s="30">
        <f t="shared" si="6"/>
        <v>321.5</v>
      </c>
      <c r="K85" s="30">
        <f t="shared" si="6"/>
        <v>332.5</v>
      </c>
      <c r="L85" s="30">
        <f t="shared" si="6"/>
        <v>351.9</v>
      </c>
      <c r="M85" s="30">
        <f t="shared" si="6"/>
        <v>351.1</v>
      </c>
      <c r="N85" s="30">
        <f t="shared" si="6"/>
        <v>373.4</v>
      </c>
      <c r="O85" s="30">
        <f t="shared" si="6"/>
        <v>371.50000000000006</v>
      </c>
      <c r="P85" s="30">
        <f t="shared" si="6"/>
        <v>396</v>
      </c>
    </row>
    <row r="86" spans="1:16" s="2" customFormat="1" ht="12.75">
      <c r="A86" s="14"/>
      <c r="B86" s="51" t="s">
        <v>95</v>
      </c>
      <c r="C86" s="7" t="s">
        <v>138</v>
      </c>
      <c r="D86" s="36">
        <v>0.4</v>
      </c>
      <c r="E86" s="37">
        <v>1.8</v>
      </c>
      <c r="F86" s="37">
        <v>2.7</v>
      </c>
      <c r="G86" s="37">
        <v>2.7</v>
      </c>
      <c r="H86" s="37">
        <v>2.9</v>
      </c>
      <c r="I86" s="37">
        <v>2.9</v>
      </c>
      <c r="J86" s="37">
        <v>3.2</v>
      </c>
      <c r="K86" s="37">
        <v>3.1</v>
      </c>
      <c r="L86" s="37">
        <v>3.5</v>
      </c>
      <c r="M86" s="37">
        <v>3.1</v>
      </c>
      <c r="N86" s="37">
        <v>3.5</v>
      </c>
      <c r="O86" s="37">
        <v>3.1</v>
      </c>
      <c r="P86" s="37">
        <v>3.5</v>
      </c>
    </row>
    <row r="87" spans="1:16" s="2" customFormat="1" ht="25.5">
      <c r="A87" s="14"/>
      <c r="B87" s="51" t="s">
        <v>96</v>
      </c>
      <c r="C87" s="7" t="s">
        <v>138</v>
      </c>
      <c r="D87" s="36">
        <v>341.8</v>
      </c>
      <c r="E87" s="37">
        <v>269.4</v>
      </c>
      <c r="F87" s="37">
        <v>185.2</v>
      </c>
      <c r="G87" s="37">
        <v>210.5</v>
      </c>
      <c r="H87" s="37">
        <v>217.2</v>
      </c>
      <c r="I87" s="37">
        <v>240.5</v>
      </c>
      <c r="J87" s="37">
        <v>252.3</v>
      </c>
      <c r="K87" s="37">
        <v>263.4</v>
      </c>
      <c r="L87" s="37">
        <v>278.4</v>
      </c>
      <c r="M87" s="37">
        <v>279</v>
      </c>
      <c r="N87" s="37">
        <v>295.8</v>
      </c>
      <c r="O87" s="37">
        <v>296.1</v>
      </c>
      <c r="P87" s="37">
        <v>314.2</v>
      </c>
    </row>
    <row r="88" spans="1:16" s="2" customFormat="1" ht="12.75">
      <c r="A88" s="14"/>
      <c r="B88" s="51" t="s">
        <v>97</v>
      </c>
      <c r="C88" s="7" t="s">
        <v>138</v>
      </c>
      <c r="D88" s="13">
        <v>60.3</v>
      </c>
      <c r="E88" s="13">
        <v>63</v>
      </c>
      <c r="F88" s="13">
        <v>60</v>
      </c>
      <c r="G88" s="13">
        <v>61</v>
      </c>
      <c r="H88" s="13">
        <v>62</v>
      </c>
      <c r="I88" s="13">
        <v>63</v>
      </c>
      <c r="J88" s="13">
        <v>66</v>
      </c>
      <c r="K88" s="13">
        <v>66</v>
      </c>
      <c r="L88" s="13">
        <v>70</v>
      </c>
      <c r="M88" s="13">
        <v>69</v>
      </c>
      <c r="N88" s="13">
        <v>74.1</v>
      </c>
      <c r="O88" s="13">
        <v>72.3</v>
      </c>
      <c r="P88" s="13">
        <v>78.3</v>
      </c>
    </row>
    <row r="89" spans="1:16" s="2" customFormat="1" ht="12.75">
      <c r="A89" s="14"/>
      <c r="B89" s="51" t="s">
        <v>98</v>
      </c>
      <c r="C89" s="7" t="s">
        <v>138</v>
      </c>
      <c r="D89" s="13">
        <v>24</v>
      </c>
      <c r="E89" s="13">
        <v>8.2</v>
      </c>
      <c r="F89" s="21">
        <v>9</v>
      </c>
      <c r="G89" s="13">
        <v>9.4</v>
      </c>
      <c r="H89" s="13">
        <v>11.2</v>
      </c>
      <c r="I89" s="13">
        <v>11.3</v>
      </c>
      <c r="J89" s="13">
        <v>11.5</v>
      </c>
      <c r="K89" s="13">
        <v>11.6</v>
      </c>
      <c r="L89" s="13">
        <v>11.8</v>
      </c>
      <c r="M89" s="13">
        <v>11.899999999999999</v>
      </c>
      <c r="N89" s="13">
        <v>12.100000000000001</v>
      </c>
      <c r="O89" s="13">
        <v>12.2</v>
      </c>
      <c r="P89" s="13">
        <v>12.5</v>
      </c>
    </row>
    <row r="90" spans="1:16" s="2" customFormat="1" ht="10.5" customHeight="1">
      <c r="A90" s="23" t="s">
        <v>166</v>
      </c>
      <c r="B90" s="33" t="s">
        <v>152</v>
      </c>
      <c r="C90" s="9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s="2" customFormat="1" ht="30" customHeight="1">
      <c r="A91" s="14"/>
      <c r="B91" s="22" t="s">
        <v>153</v>
      </c>
      <c r="C91" s="7" t="s">
        <v>137</v>
      </c>
      <c r="D91" s="21">
        <f>D92+D106</f>
        <v>3725.2</v>
      </c>
      <c r="E91" s="21">
        <f aca="true" t="shared" si="7" ref="E91:P91">E92+E106</f>
        <v>3835.7</v>
      </c>
      <c r="F91" s="21">
        <f t="shared" si="7"/>
        <v>3675.3999999999996</v>
      </c>
      <c r="G91" s="21">
        <f t="shared" si="7"/>
        <v>2938.1</v>
      </c>
      <c r="H91" s="21">
        <f t="shared" si="7"/>
        <v>2967.4809999999998</v>
      </c>
      <c r="I91" s="21">
        <f t="shared" si="7"/>
        <v>2913.7</v>
      </c>
      <c r="J91" s="21">
        <f t="shared" si="7"/>
        <v>2942.8369999999995</v>
      </c>
      <c r="K91" s="21">
        <f t="shared" si="7"/>
        <v>2945.7506999999996</v>
      </c>
      <c r="L91" s="21">
        <f t="shared" si="7"/>
        <v>2975.2082069999997</v>
      </c>
      <c r="M91" s="21">
        <f t="shared" si="7"/>
        <v>2978.1539576999994</v>
      </c>
      <c r="N91" s="21">
        <f t="shared" si="7"/>
        <v>3007.9354972769993</v>
      </c>
      <c r="O91" s="21">
        <f t="shared" si="7"/>
        <v>3010.9136512346986</v>
      </c>
      <c r="P91" s="21">
        <f t="shared" si="7"/>
        <v>3041.022787747046</v>
      </c>
    </row>
    <row r="92" spans="1:16" s="2" customFormat="1" ht="18" customHeight="1">
      <c r="A92" s="14"/>
      <c r="B92" s="22" t="s">
        <v>99</v>
      </c>
      <c r="C92" s="7" t="s">
        <v>137</v>
      </c>
      <c r="D92" s="21">
        <f>D93+D105</f>
        <v>1113.2</v>
      </c>
      <c r="E92" s="21">
        <f aca="true" t="shared" si="8" ref="E92:P92">E93+E105</f>
        <v>1133.5</v>
      </c>
      <c r="F92" s="21">
        <f t="shared" si="8"/>
        <v>1335.7</v>
      </c>
      <c r="G92" s="21">
        <f t="shared" si="8"/>
        <v>1281.1999999999998</v>
      </c>
      <c r="H92" s="21">
        <f t="shared" si="8"/>
        <v>1294.0119999999997</v>
      </c>
      <c r="I92" s="21">
        <f t="shared" si="8"/>
        <v>1303.6000000000001</v>
      </c>
      <c r="J92" s="21">
        <f t="shared" si="8"/>
        <v>1316.6359999999997</v>
      </c>
      <c r="K92" s="21">
        <f t="shared" si="8"/>
        <v>1317.9395999999997</v>
      </c>
      <c r="L92" s="21">
        <f t="shared" si="8"/>
        <v>1331.1189959999997</v>
      </c>
      <c r="M92" s="21">
        <f t="shared" si="8"/>
        <v>1332.4369356</v>
      </c>
      <c r="N92" s="21">
        <f t="shared" si="8"/>
        <v>1345.7613049559998</v>
      </c>
      <c r="O92" s="21">
        <f t="shared" si="8"/>
        <v>1347.0937418915996</v>
      </c>
      <c r="P92" s="21">
        <f t="shared" si="8"/>
        <v>1360.5646793105157</v>
      </c>
    </row>
    <row r="93" spans="1:16" s="2" customFormat="1" ht="21" customHeight="1">
      <c r="A93" s="14"/>
      <c r="B93" s="22" t="s">
        <v>154</v>
      </c>
      <c r="C93" s="7" t="s">
        <v>137</v>
      </c>
      <c r="D93" s="21">
        <f>SUM(D94:D104)</f>
        <v>965.8</v>
      </c>
      <c r="E93" s="21">
        <f aca="true" t="shared" si="9" ref="E93:P93">SUM(E94:E104)</f>
        <v>995.9000000000001</v>
      </c>
      <c r="F93" s="21">
        <f t="shared" si="9"/>
        <v>1247.7</v>
      </c>
      <c r="G93" s="21">
        <f t="shared" si="9"/>
        <v>1197.3999999999999</v>
      </c>
      <c r="H93" s="21">
        <f t="shared" si="9"/>
        <v>1209.3739999999998</v>
      </c>
      <c r="I93" s="21">
        <f t="shared" si="9"/>
        <v>1218.4</v>
      </c>
      <c r="J93" s="21">
        <f t="shared" si="9"/>
        <v>1230.5839999999998</v>
      </c>
      <c r="K93" s="21">
        <f t="shared" si="9"/>
        <v>1231.8023999999998</v>
      </c>
      <c r="L93" s="21">
        <f t="shared" si="9"/>
        <v>1244.1204239999997</v>
      </c>
      <c r="M93" s="21">
        <f t="shared" si="9"/>
        <v>1245.3522264</v>
      </c>
      <c r="N93" s="21">
        <f t="shared" si="9"/>
        <v>1257.8057486639998</v>
      </c>
      <c r="O93" s="21">
        <f t="shared" si="9"/>
        <v>1259.0511008903998</v>
      </c>
      <c r="P93" s="21">
        <f t="shared" si="9"/>
        <v>1271.6416118993036</v>
      </c>
    </row>
    <row r="94" spans="1:16" s="2" customFormat="1" ht="12.75">
      <c r="A94" s="14"/>
      <c r="B94" s="51" t="s">
        <v>100</v>
      </c>
      <c r="C94" s="7" t="s">
        <v>137</v>
      </c>
      <c r="D94" s="13">
        <v>782.3</v>
      </c>
      <c r="E94" s="13">
        <v>810.7</v>
      </c>
      <c r="F94" s="13">
        <v>1076.3</v>
      </c>
      <c r="G94" s="13">
        <v>1021.1</v>
      </c>
      <c r="H94" s="21">
        <f>G94*1.01</f>
        <v>1031.311</v>
      </c>
      <c r="I94" s="13">
        <v>1040.4</v>
      </c>
      <c r="J94" s="21">
        <f>I94*1.01</f>
        <v>1050.804</v>
      </c>
      <c r="K94" s="21">
        <f>I94*1.011</f>
        <v>1051.8444</v>
      </c>
      <c r="L94" s="21">
        <f>K94*1.01</f>
        <v>1062.362844</v>
      </c>
      <c r="M94" s="21">
        <f>K94*1.011</f>
        <v>1063.4146884</v>
      </c>
      <c r="N94" s="21">
        <f>M94*1.01</f>
        <v>1074.048835284</v>
      </c>
      <c r="O94" s="21">
        <f>M94*1.011</f>
        <v>1075.1122499724</v>
      </c>
      <c r="P94" s="21">
        <f>O94*1.01</f>
        <v>1085.863372472124</v>
      </c>
    </row>
    <row r="95" spans="1:16" s="2" customFormat="1" ht="12.75">
      <c r="A95" s="14"/>
      <c r="B95" s="51" t="s">
        <v>101</v>
      </c>
      <c r="C95" s="7" t="s">
        <v>137</v>
      </c>
      <c r="D95" s="13"/>
      <c r="E95" s="13"/>
      <c r="F95" s="13"/>
      <c r="G95" s="13"/>
      <c r="H95" s="21"/>
      <c r="I95" s="13"/>
      <c r="J95" s="21"/>
      <c r="K95" s="21"/>
      <c r="L95" s="21"/>
      <c r="M95" s="21"/>
      <c r="N95" s="21"/>
      <c r="O95" s="21"/>
      <c r="P95" s="21"/>
    </row>
    <row r="96" spans="1:16" s="2" customFormat="1" ht="12.75">
      <c r="A96" s="14"/>
      <c r="B96" s="51" t="s">
        <v>102</v>
      </c>
      <c r="C96" s="7" t="s">
        <v>137</v>
      </c>
      <c r="D96" s="13">
        <v>18</v>
      </c>
      <c r="E96" s="13">
        <v>21.7</v>
      </c>
      <c r="F96" s="13">
        <v>22.2</v>
      </c>
      <c r="G96" s="13">
        <v>23.1</v>
      </c>
      <c r="H96" s="21">
        <f>G96*1.01</f>
        <v>23.331000000000003</v>
      </c>
      <c r="I96" s="13">
        <v>23.1</v>
      </c>
      <c r="J96" s="21">
        <f>I96*1.01</f>
        <v>23.331000000000003</v>
      </c>
      <c r="K96" s="21">
        <f>I96*1.011</f>
        <v>23.3541</v>
      </c>
      <c r="L96" s="21">
        <f>K96*1.01</f>
        <v>23.587640999999998</v>
      </c>
      <c r="M96" s="21">
        <f>K96*1.011</f>
        <v>23.610995099999997</v>
      </c>
      <c r="N96" s="21">
        <f>M96*1.01</f>
        <v>23.847105050999996</v>
      </c>
      <c r="O96" s="21">
        <f>M96*1.011</f>
        <v>23.870716046099993</v>
      </c>
      <c r="P96" s="21">
        <f>O96*1.01</f>
        <v>24.109423206560994</v>
      </c>
    </row>
    <row r="97" spans="1:16" s="2" customFormat="1" ht="12.75">
      <c r="A97" s="52"/>
      <c r="B97" s="53" t="s">
        <v>169</v>
      </c>
      <c r="C97" s="7" t="s">
        <v>137</v>
      </c>
      <c r="D97" s="12">
        <v>99.2</v>
      </c>
      <c r="E97" s="38">
        <v>96</v>
      </c>
      <c r="F97" s="12">
        <v>93.5</v>
      </c>
      <c r="G97" s="12">
        <v>95.6</v>
      </c>
      <c r="H97" s="21">
        <f>G97*1.01</f>
        <v>96.556</v>
      </c>
      <c r="I97" s="12">
        <v>96.7</v>
      </c>
      <c r="J97" s="21">
        <f>I97*1.01</f>
        <v>97.667</v>
      </c>
      <c r="K97" s="21">
        <f>I97*1.011</f>
        <v>97.7637</v>
      </c>
      <c r="L97" s="21">
        <f>K97*1.01</f>
        <v>98.741337</v>
      </c>
      <c r="M97" s="21">
        <f>K97*1.011</f>
        <v>98.83910069999999</v>
      </c>
      <c r="N97" s="21">
        <f>M97*1.01</f>
        <v>99.827491707</v>
      </c>
      <c r="O97" s="21">
        <f>M97*1.011</f>
        <v>99.92633080769998</v>
      </c>
      <c r="P97" s="21">
        <f>O97*1.01</f>
        <v>100.92559411577699</v>
      </c>
    </row>
    <row r="98" spans="1:16" s="2" customFormat="1" ht="38.25">
      <c r="A98" s="52"/>
      <c r="B98" s="54" t="s">
        <v>103</v>
      </c>
      <c r="C98" s="6" t="s">
        <v>137</v>
      </c>
      <c r="D98" s="13"/>
      <c r="E98" s="13"/>
      <c r="F98" s="13"/>
      <c r="G98" s="13"/>
      <c r="H98" s="21"/>
      <c r="I98" s="13"/>
      <c r="J98" s="21"/>
      <c r="K98" s="21"/>
      <c r="L98" s="21"/>
      <c r="M98" s="21"/>
      <c r="N98" s="21"/>
      <c r="O98" s="21"/>
      <c r="P98" s="21"/>
    </row>
    <row r="99" spans="1:16" s="2" customFormat="1" ht="12.75">
      <c r="A99" s="14"/>
      <c r="B99" s="51" t="s">
        <v>104</v>
      </c>
      <c r="C99" s="7" t="s">
        <v>137</v>
      </c>
      <c r="D99" s="13">
        <v>15</v>
      </c>
      <c r="E99" s="13">
        <v>24.3</v>
      </c>
      <c r="F99" s="13">
        <v>15.4</v>
      </c>
      <c r="G99" s="13">
        <v>15.6</v>
      </c>
      <c r="H99" s="21">
        <f>G99*1.01</f>
        <v>15.756</v>
      </c>
      <c r="I99" s="13">
        <v>15.7</v>
      </c>
      <c r="J99" s="21">
        <f>I99*1.01</f>
        <v>15.857</v>
      </c>
      <c r="K99" s="21">
        <f>I99*1.011</f>
        <v>15.872699999999998</v>
      </c>
      <c r="L99" s="21">
        <f>K99*1.01</f>
        <v>16.031426999999997</v>
      </c>
      <c r="M99" s="21">
        <f>K99*1.011</f>
        <v>16.047299699999996</v>
      </c>
      <c r="N99" s="21">
        <f>M99*1.01</f>
        <v>16.207772696999996</v>
      </c>
      <c r="O99" s="21">
        <f>M99*1.011</f>
        <v>16.223819996699994</v>
      </c>
      <c r="P99" s="21">
        <f>O99*1.01</f>
        <v>16.386058196666994</v>
      </c>
    </row>
    <row r="100" spans="1:16" s="2" customFormat="1" ht="12.75">
      <c r="A100" s="14"/>
      <c r="B100" s="51" t="s">
        <v>105</v>
      </c>
      <c r="C100" s="7" t="s">
        <v>137</v>
      </c>
      <c r="D100" s="13"/>
      <c r="E100" s="13"/>
      <c r="F100" s="13"/>
      <c r="G100" s="13"/>
      <c r="H100" s="21"/>
      <c r="I100" s="13"/>
      <c r="J100" s="21"/>
      <c r="K100" s="21"/>
      <c r="L100" s="21"/>
      <c r="M100" s="21"/>
      <c r="N100" s="21"/>
      <c r="O100" s="21"/>
      <c r="P100" s="21"/>
    </row>
    <row r="101" spans="1:16" s="2" customFormat="1" ht="12.75">
      <c r="A101" s="14"/>
      <c r="B101" s="51" t="s">
        <v>106</v>
      </c>
      <c r="C101" s="7" t="s">
        <v>137</v>
      </c>
      <c r="D101" s="13"/>
      <c r="E101" s="13"/>
      <c r="F101" s="13"/>
      <c r="G101" s="13"/>
      <c r="H101" s="21"/>
      <c r="I101" s="13"/>
      <c r="J101" s="21"/>
      <c r="K101" s="21"/>
      <c r="L101" s="21"/>
      <c r="M101" s="21"/>
      <c r="N101" s="21"/>
      <c r="O101" s="21"/>
      <c r="P101" s="21"/>
    </row>
    <row r="102" spans="1:16" s="2" customFormat="1" ht="12.75">
      <c r="A102" s="14"/>
      <c r="B102" s="51" t="s">
        <v>107</v>
      </c>
      <c r="C102" s="7" t="s">
        <v>137</v>
      </c>
      <c r="D102" s="13"/>
      <c r="E102" s="13"/>
      <c r="F102" s="13"/>
      <c r="G102" s="13"/>
      <c r="H102" s="21"/>
      <c r="I102" s="13"/>
      <c r="J102" s="21"/>
      <c r="K102" s="21"/>
      <c r="L102" s="21"/>
      <c r="M102" s="21"/>
      <c r="N102" s="21"/>
      <c r="O102" s="21"/>
      <c r="P102" s="21"/>
    </row>
    <row r="103" spans="1:16" s="2" customFormat="1" ht="12.75">
      <c r="A103" s="14"/>
      <c r="B103" s="51" t="s">
        <v>108</v>
      </c>
      <c r="C103" s="7" t="s">
        <v>137</v>
      </c>
      <c r="D103" s="13">
        <v>44.5</v>
      </c>
      <c r="E103" s="13">
        <v>37.2</v>
      </c>
      <c r="F103" s="13">
        <v>35.6</v>
      </c>
      <c r="G103" s="13">
        <v>36</v>
      </c>
      <c r="H103" s="21">
        <f aca="true" t="shared" si="10" ref="H103:H108">G103*1.01</f>
        <v>36.36</v>
      </c>
      <c r="I103" s="13">
        <v>36.5</v>
      </c>
      <c r="J103" s="21">
        <f aca="true" t="shared" si="11" ref="J103:J108">I103*1.01</f>
        <v>36.865</v>
      </c>
      <c r="K103" s="21">
        <f aca="true" t="shared" si="12" ref="K103:K108">I103*1.011</f>
        <v>36.9015</v>
      </c>
      <c r="L103" s="21">
        <f aca="true" t="shared" si="13" ref="L103:L108">K103*1.01</f>
        <v>37.270514999999996</v>
      </c>
      <c r="M103" s="21">
        <f aca="true" t="shared" si="14" ref="M103:M108">K103*1.011</f>
        <v>37.307416499999995</v>
      </c>
      <c r="N103" s="21">
        <f aca="true" t="shared" si="15" ref="N103:N108">M103*1.01</f>
        <v>37.680490664999994</v>
      </c>
      <c r="O103" s="21">
        <f aca="true" t="shared" si="16" ref="O103:O108">M103*1.011</f>
        <v>37.71779808149999</v>
      </c>
      <c r="P103" s="21">
        <f aca="true" t="shared" si="17" ref="P103:P108">O103*1.01</f>
        <v>38.09497606231499</v>
      </c>
    </row>
    <row r="104" spans="1:16" s="2" customFormat="1" ht="12.75">
      <c r="A104" s="14"/>
      <c r="B104" s="55" t="s">
        <v>170</v>
      </c>
      <c r="C104" s="7" t="s">
        <v>137</v>
      </c>
      <c r="D104" s="13">
        <v>6.8</v>
      </c>
      <c r="E104" s="18">
        <v>6</v>
      </c>
      <c r="F104" s="13">
        <v>4.7</v>
      </c>
      <c r="G104" s="21">
        <v>6</v>
      </c>
      <c r="H104" s="21">
        <f t="shared" si="10"/>
        <v>6.0600000000000005</v>
      </c>
      <c r="I104" s="13">
        <v>6</v>
      </c>
      <c r="J104" s="21">
        <f t="shared" si="11"/>
        <v>6.0600000000000005</v>
      </c>
      <c r="K104" s="21">
        <f t="shared" si="12"/>
        <v>6.065999999999999</v>
      </c>
      <c r="L104" s="21">
        <f t="shared" si="13"/>
        <v>6.126659999999999</v>
      </c>
      <c r="M104" s="21">
        <f t="shared" si="14"/>
        <v>6.132725999999998</v>
      </c>
      <c r="N104" s="21">
        <f t="shared" si="15"/>
        <v>6.194053259999998</v>
      </c>
      <c r="O104" s="21">
        <f t="shared" si="16"/>
        <v>6.2001859859999975</v>
      </c>
      <c r="P104" s="21">
        <f t="shared" si="17"/>
        <v>6.262187845859997</v>
      </c>
    </row>
    <row r="105" spans="1:16" s="2" customFormat="1" ht="12.75">
      <c r="A105" s="14"/>
      <c r="B105" s="22" t="s">
        <v>109</v>
      </c>
      <c r="C105" s="7" t="s">
        <v>137</v>
      </c>
      <c r="D105" s="13">
        <v>147.4</v>
      </c>
      <c r="E105" s="13">
        <v>137.6</v>
      </c>
      <c r="F105" s="13">
        <v>88</v>
      </c>
      <c r="G105" s="13">
        <v>83.8</v>
      </c>
      <c r="H105" s="21">
        <f t="shared" si="10"/>
        <v>84.63799999999999</v>
      </c>
      <c r="I105" s="13">
        <v>85.2</v>
      </c>
      <c r="J105" s="21">
        <f t="shared" si="11"/>
        <v>86.052</v>
      </c>
      <c r="K105" s="21">
        <f t="shared" si="12"/>
        <v>86.13719999999999</v>
      </c>
      <c r="L105" s="21">
        <f t="shared" si="13"/>
        <v>86.998572</v>
      </c>
      <c r="M105" s="21">
        <f t="shared" si="14"/>
        <v>87.08470919999998</v>
      </c>
      <c r="N105" s="21">
        <f t="shared" si="15"/>
        <v>87.95555629199998</v>
      </c>
      <c r="O105" s="21">
        <f t="shared" si="16"/>
        <v>88.04264100119997</v>
      </c>
      <c r="P105" s="21">
        <f t="shared" si="17"/>
        <v>88.92306741121197</v>
      </c>
    </row>
    <row r="106" spans="1:16" s="2" customFormat="1" ht="25.5">
      <c r="A106" s="14"/>
      <c r="B106" s="22" t="s">
        <v>110</v>
      </c>
      <c r="C106" s="7" t="s">
        <v>137</v>
      </c>
      <c r="D106" s="21">
        <v>2612</v>
      </c>
      <c r="E106" s="13">
        <v>2702.2</v>
      </c>
      <c r="F106" s="13">
        <v>2339.7</v>
      </c>
      <c r="G106" s="13">
        <v>1656.9</v>
      </c>
      <c r="H106" s="21">
        <f t="shared" si="10"/>
        <v>1673.469</v>
      </c>
      <c r="I106" s="13">
        <v>1610.1</v>
      </c>
      <c r="J106" s="21">
        <f t="shared" si="11"/>
        <v>1626.201</v>
      </c>
      <c r="K106" s="21">
        <f t="shared" si="12"/>
        <v>1627.8110999999997</v>
      </c>
      <c r="L106" s="21">
        <f t="shared" si="13"/>
        <v>1644.0892109999998</v>
      </c>
      <c r="M106" s="21">
        <f t="shared" si="14"/>
        <v>1645.7170220999994</v>
      </c>
      <c r="N106" s="21">
        <f t="shared" si="15"/>
        <v>1662.1741923209995</v>
      </c>
      <c r="O106" s="21">
        <f t="shared" si="16"/>
        <v>1663.8199093430992</v>
      </c>
      <c r="P106" s="21">
        <f t="shared" si="17"/>
        <v>1680.4581084365302</v>
      </c>
    </row>
    <row r="107" spans="1:16" s="2" customFormat="1" ht="12.75">
      <c r="A107" s="14"/>
      <c r="B107" s="51" t="s">
        <v>156</v>
      </c>
      <c r="C107" s="7" t="s">
        <v>137</v>
      </c>
      <c r="D107" s="21">
        <v>951</v>
      </c>
      <c r="E107" s="13">
        <v>1008.5</v>
      </c>
      <c r="F107" s="13">
        <v>930.9</v>
      </c>
      <c r="G107" s="13">
        <v>248.5</v>
      </c>
      <c r="H107" s="21">
        <f t="shared" si="10"/>
        <v>250.985</v>
      </c>
      <c r="I107" s="13">
        <v>183.5</v>
      </c>
      <c r="J107" s="21">
        <f t="shared" si="11"/>
        <v>185.335</v>
      </c>
      <c r="K107" s="21">
        <f t="shared" si="12"/>
        <v>185.5185</v>
      </c>
      <c r="L107" s="21">
        <f t="shared" si="13"/>
        <v>187.373685</v>
      </c>
      <c r="M107" s="21">
        <f t="shared" si="14"/>
        <v>187.55920349999997</v>
      </c>
      <c r="N107" s="21">
        <f t="shared" si="15"/>
        <v>189.43479553499998</v>
      </c>
      <c r="O107" s="21">
        <f t="shared" si="16"/>
        <v>189.62235473849995</v>
      </c>
      <c r="P107" s="21">
        <f t="shared" si="17"/>
        <v>191.51857828588496</v>
      </c>
    </row>
    <row r="108" spans="1:16" s="2" customFormat="1" ht="12.75">
      <c r="A108" s="14"/>
      <c r="B108" s="51" t="s">
        <v>157</v>
      </c>
      <c r="C108" s="7" t="s">
        <v>137</v>
      </c>
      <c r="D108" s="13">
        <v>1306.5</v>
      </c>
      <c r="E108" s="13">
        <v>1429.3</v>
      </c>
      <c r="F108" s="13">
        <v>1392.1</v>
      </c>
      <c r="G108" s="13">
        <v>1405.5</v>
      </c>
      <c r="H108" s="21">
        <f t="shared" si="10"/>
        <v>1419.555</v>
      </c>
      <c r="I108" s="13">
        <v>1425.2</v>
      </c>
      <c r="J108" s="21">
        <f t="shared" si="11"/>
        <v>1439.452</v>
      </c>
      <c r="K108" s="21">
        <f t="shared" si="12"/>
        <v>1440.8772</v>
      </c>
      <c r="L108" s="21">
        <f t="shared" si="13"/>
        <v>1455.285972</v>
      </c>
      <c r="M108" s="21">
        <f t="shared" si="14"/>
        <v>1456.7268491999998</v>
      </c>
      <c r="N108" s="21">
        <f t="shared" si="15"/>
        <v>1471.2941176919999</v>
      </c>
      <c r="O108" s="21">
        <f t="shared" si="16"/>
        <v>1472.7508445411997</v>
      </c>
      <c r="P108" s="21">
        <f t="shared" si="17"/>
        <v>1487.4783529866118</v>
      </c>
    </row>
    <row r="109" spans="1:16" s="2" customFormat="1" ht="12.75">
      <c r="A109" s="14"/>
      <c r="B109" s="51" t="s">
        <v>155</v>
      </c>
      <c r="C109" s="7" t="s">
        <v>137</v>
      </c>
      <c r="D109" s="21">
        <v>216</v>
      </c>
      <c r="E109" s="13">
        <v>238.1</v>
      </c>
      <c r="F109" s="13">
        <v>10.3</v>
      </c>
      <c r="G109" s="13"/>
      <c r="H109" s="21"/>
      <c r="I109" s="13"/>
      <c r="J109" s="21"/>
      <c r="K109" s="13"/>
      <c r="L109" s="13"/>
      <c r="M109" s="13"/>
      <c r="N109" s="13"/>
      <c r="O109" s="13"/>
      <c r="P109" s="13"/>
    </row>
    <row r="110" spans="1:16" s="2" customFormat="1" ht="39" customHeight="1">
      <c r="A110" s="14"/>
      <c r="B110" s="22" t="s">
        <v>158</v>
      </c>
      <c r="C110" s="7" t="s">
        <v>137</v>
      </c>
      <c r="D110" s="13">
        <f>SUM(D111:D123)</f>
        <v>3755.9000000000005</v>
      </c>
      <c r="E110" s="13">
        <f>SUM(E111:E123)</f>
        <v>3822.9</v>
      </c>
      <c r="F110" s="13">
        <f aca="true" t="shared" si="18" ref="F110:P110">SUM(F111:F123)</f>
        <v>3798.2000000000003</v>
      </c>
      <c r="G110" s="13">
        <f t="shared" si="18"/>
        <v>2977.1</v>
      </c>
      <c r="H110" s="21">
        <f t="shared" si="18"/>
        <v>2997.9397</v>
      </c>
      <c r="I110" s="13">
        <f t="shared" si="18"/>
        <v>2947.7000000000003</v>
      </c>
      <c r="J110" s="21">
        <f t="shared" si="18"/>
        <v>2971.2816000000003</v>
      </c>
      <c r="K110" s="21">
        <f t="shared" si="18"/>
        <v>2974.2292999999995</v>
      </c>
      <c r="L110" s="21">
        <f t="shared" si="18"/>
        <v>2998.023134399999</v>
      </c>
      <c r="M110" s="21">
        <f t="shared" si="18"/>
        <v>3000.9973637</v>
      </c>
      <c r="N110" s="21">
        <f t="shared" si="18"/>
        <v>3025.0053426095988</v>
      </c>
      <c r="O110" s="21">
        <f t="shared" si="18"/>
        <v>3028.0063399732994</v>
      </c>
      <c r="P110" s="21">
        <f t="shared" si="18"/>
        <v>3052.230390693086</v>
      </c>
    </row>
    <row r="111" spans="1:16" s="2" customFormat="1" ht="18.75" customHeight="1">
      <c r="A111" s="14"/>
      <c r="B111" s="51" t="s">
        <v>111</v>
      </c>
      <c r="C111" s="7" t="s">
        <v>137</v>
      </c>
      <c r="D111" s="13">
        <v>292.8</v>
      </c>
      <c r="E111" s="21">
        <v>344</v>
      </c>
      <c r="F111" s="13">
        <v>348.4</v>
      </c>
      <c r="G111" s="13">
        <v>360.8</v>
      </c>
      <c r="H111" s="21">
        <f>G111*1.007</f>
        <v>363.32559999999995</v>
      </c>
      <c r="I111" s="13">
        <v>396.8</v>
      </c>
      <c r="J111" s="21">
        <f>I111*1.008</f>
        <v>399.9744</v>
      </c>
      <c r="K111" s="21">
        <f>I111*1.009</f>
        <v>400.3712</v>
      </c>
      <c r="L111" s="21">
        <f>K111*1.008</f>
        <v>403.5741696</v>
      </c>
      <c r="M111" s="21">
        <f>K111*1.009</f>
        <v>403.97454079999994</v>
      </c>
      <c r="N111" s="21">
        <f>M111*1.008</f>
        <v>407.20633712639994</v>
      </c>
      <c r="O111" s="21">
        <f>M111*1.009</f>
        <v>407.6103116671999</v>
      </c>
      <c r="P111" s="21">
        <f>O111*1.008</f>
        <v>410.87119416053747</v>
      </c>
    </row>
    <row r="112" spans="1:16" s="2" customFormat="1" ht="12.75">
      <c r="A112" s="14"/>
      <c r="B112" s="51" t="s">
        <v>112</v>
      </c>
      <c r="C112" s="7" t="s">
        <v>137</v>
      </c>
      <c r="D112" s="13">
        <v>6.9</v>
      </c>
      <c r="E112" s="13">
        <v>7.2</v>
      </c>
      <c r="F112" s="13">
        <v>6.9</v>
      </c>
      <c r="G112" s="13">
        <v>3.9</v>
      </c>
      <c r="H112" s="21">
        <f aca="true" t="shared" si="19" ref="H112:H123">G112*1.007</f>
        <v>3.9272999999999993</v>
      </c>
      <c r="I112" s="21">
        <v>4</v>
      </c>
      <c r="J112" s="21">
        <f aca="true" t="shared" si="20" ref="J112:J123">I112*1.008</f>
        <v>4.032</v>
      </c>
      <c r="K112" s="21">
        <f aca="true" t="shared" si="21" ref="K112:K123">I112*1.009</f>
        <v>4.036</v>
      </c>
      <c r="L112" s="21">
        <f aca="true" t="shared" si="22" ref="L112:L123">K112*1.008</f>
        <v>4.068288</v>
      </c>
      <c r="M112" s="21">
        <f aca="true" t="shared" si="23" ref="M112:M123">K112*1.009</f>
        <v>4.072323999999999</v>
      </c>
      <c r="N112" s="21">
        <f aca="true" t="shared" si="24" ref="N112:N123">M112*1.008</f>
        <v>4.104902591999999</v>
      </c>
      <c r="O112" s="21">
        <f aca="true" t="shared" si="25" ref="O112:O123">M112*1.009</f>
        <v>4.108974915999998</v>
      </c>
      <c r="P112" s="21">
        <f aca="true" t="shared" si="26" ref="P112:P123">O112*1.008</f>
        <v>4.141846715327999</v>
      </c>
    </row>
    <row r="113" spans="1:16" s="2" customFormat="1" ht="30" customHeight="1">
      <c r="A113" s="52"/>
      <c r="B113" s="54" t="s">
        <v>145</v>
      </c>
      <c r="C113" s="6" t="s">
        <v>137</v>
      </c>
      <c r="D113" s="12">
        <v>6.9</v>
      </c>
      <c r="E113" s="12">
        <v>8.7</v>
      </c>
      <c r="F113" s="12">
        <v>8.9</v>
      </c>
      <c r="G113" s="39">
        <v>7</v>
      </c>
      <c r="H113" s="21">
        <f t="shared" si="19"/>
        <v>7.0489999999999995</v>
      </c>
      <c r="I113" s="39">
        <v>6.9</v>
      </c>
      <c r="J113" s="21">
        <f t="shared" si="20"/>
        <v>6.9552000000000005</v>
      </c>
      <c r="K113" s="21">
        <f t="shared" si="21"/>
        <v>6.9620999999999995</v>
      </c>
      <c r="L113" s="21">
        <f t="shared" si="22"/>
        <v>7.017796799999999</v>
      </c>
      <c r="M113" s="21">
        <f t="shared" si="23"/>
        <v>7.024758899999998</v>
      </c>
      <c r="N113" s="21">
        <f t="shared" si="24"/>
        <v>7.080956971199998</v>
      </c>
      <c r="O113" s="21">
        <f t="shared" si="25"/>
        <v>7.087981730099997</v>
      </c>
      <c r="P113" s="21">
        <f t="shared" si="26"/>
        <v>7.144685583940798</v>
      </c>
    </row>
    <row r="114" spans="1:16" s="2" customFormat="1" ht="20.25" customHeight="1">
      <c r="A114" s="14"/>
      <c r="B114" s="51" t="s">
        <v>113</v>
      </c>
      <c r="C114" s="7" t="s">
        <v>137</v>
      </c>
      <c r="D114" s="13">
        <v>628.6</v>
      </c>
      <c r="E114" s="13">
        <v>512.5</v>
      </c>
      <c r="F114" s="13">
        <v>297.8</v>
      </c>
      <c r="G114" s="13">
        <v>282.4</v>
      </c>
      <c r="H114" s="21">
        <f t="shared" si="19"/>
        <v>284.37679999999995</v>
      </c>
      <c r="I114" s="13">
        <v>257.9</v>
      </c>
      <c r="J114" s="21">
        <f t="shared" si="20"/>
        <v>259.9632</v>
      </c>
      <c r="K114" s="21">
        <f t="shared" si="21"/>
        <v>260.2211</v>
      </c>
      <c r="L114" s="21">
        <f t="shared" si="22"/>
        <v>262.3028688</v>
      </c>
      <c r="M114" s="21">
        <f t="shared" si="23"/>
        <v>262.56308989999997</v>
      </c>
      <c r="N114" s="21">
        <f t="shared" si="24"/>
        <v>264.66359461919996</v>
      </c>
      <c r="O114" s="21">
        <f t="shared" si="25"/>
        <v>264.9261577090999</v>
      </c>
      <c r="P114" s="21">
        <f t="shared" si="26"/>
        <v>267.0455669707727</v>
      </c>
    </row>
    <row r="115" spans="1:16" s="2" customFormat="1" ht="16.5" customHeight="1">
      <c r="A115" s="14"/>
      <c r="B115" s="51" t="s">
        <v>114</v>
      </c>
      <c r="C115" s="7" t="s">
        <v>137</v>
      </c>
      <c r="D115" s="13">
        <v>894.2</v>
      </c>
      <c r="E115" s="13">
        <v>781.8</v>
      </c>
      <c r="F115" s="13">
        <v>644.8</v>
      </c>
      <c r="G115" s="13">
        <v>301.4</v>
      </c>
      <c r="H115" s="21">
        <f t="shared" si="19"/>
        <v>303.5097999999999</v>
      </c>
      <c r="I115" s="13">
        <v>245.5</v>
      </c>
      <c r="J115" s="21">
        <f t="shared" si="20"/>
        <v>247.464</v>
      </c>
      <c r="K115" s="21">
        <f t="shared" si="21"/>
        <v>247.70949999999996</v>
      </c>
      <c r="L115" s="21">
        <f t="shared" si="22"/>
        <v>249.69117599999996</v>
      </c>
      <c r="M115" s="21">
        <f t="shared" si="23"/>
        <v>249.93888549999994</v>
      </c>
      <c r="N115" s="21">
        <f t="shared" si="24"/>
        <v>251.93839658399995</v>
      </c>
      <c r="O115" s="21">
        <f t="shared" si="25"/>
        <v>252.18833546949992</v>
      </c>
      <c r="P115" s="21">
        <f t="shared" si="26"/>
        <v>254.20584215325593</v>
      </c>
    </row>
    <row r="116" spans="1:16" s="2" customFormat="1" ht="20.25" customHeight="1">
      <c r="A116" s="14"/>
      <c r="B116" s="51" t="s">
        <v>115</v>
      </c>
      <c r="C116" s="7" t="s">
        <v>137</v>
      </c>
      <c r="D116" s="13">
        <v>1.3</v>
      </c>
      <c r="E116" s="13">
        <v>0.4</v>
      </c>
      <c r="F116" s="13">
        <v>0.7</v>
      </c>
      <c r="G116" s="13">
        <v>0.3</v>
      </c>
      <c r="H116" s="21">
        <f t="shared" si="19"/>
        <v>0.3021</v>
      </c>
      <c r="I116" s="13">
        <v>0.3</v>
      </c>
      <c r="J116" s="21">
        <f t="shared" si="20"/>
        <v>0.3024</v>
      </c>
      <c r="K116" s="21">
        <f t="shared" si="21"/>
        <v>0.30269999999999997</v>
      </c>
      <c r="L116" s="21">
        <f t="shared" si="22"/>
        <v>0.3051216</v>
      </c>
      <c r="M116" s="21">
        <f t="shared" si="23"/>
        <v>0.3054242999999999</v>
      </c>
      <c r="N116" s="21">
        <f t="shared" si="24"/>
        <v>0.30786769439999995</v>
      </c>
      <c r="O116" s="21">
        <f t="shared" si="25"/>
        <v>0.3081731186999999</v>
      </c>
      <c r="P116" s="21">
        <f t="shared" si="26"/>
        <v>0.31063850364959994</v>
      </c>
    </row>
    <row r="117" spans="1:16" s="2" customFormat="1" ht="12.75">
      <c r="A117" s="14"/>
      <c r="B117" s="51" t="s">
        <v>116</v>
      </c>
      <c r="C117" s="7" t="s">
        <v>137</v>
      </c>
      <c r="D117" s="13">
        <v>1448.6</v>
      </c>
      <c r="E117" s="13">
        <v>1540.1</v>
      </c>
      <c r="F117" s="13">
        <v>2015.8</v>
      </c>
      <c r="G117" s="21">
        <v>1578.9</v>
      </c>
      <c r="H117" s="21">
        <f t="shared" si="19"/>
        <v>1589.9523</v>
      </c>
      <c r="I117" s="13">
        <v>1578.6</v>
      </c>
      <c r="J117" s="21">
        <f t="shared" si="20"/>
        <v>1591.2287999999999</v>
      </c>
      <c r="K117" s="21">
        <f t="shared" si="21"/>
        <v>1592.8073999999997</v>
      </c>
      <c r="L117" s="21">
        <f t="shared" si="22"/>
        <v>1605.5498591999997</v>
      </c>
      <c r="M117" s="21">
        <f t="shared" si="23"/>
        <v>1607.1426665999995</v>
      </c>
      <c r="N117" s="21">
        <f t="shared" si="24"/>
        <v>1619.9998079327995</v>
      </c>
      <c r="O117" s="21">
        <f t="shared" si="25"/>
        <v>1621.6069505993994</v>
      </c>
      <c r="P117" s="21">
        <f t="shared" si="26"/>
        <v>1634.5798062041947</v>
      </c>
    </row>
    <row r="118" spans="1:16" s="2" customFormat="1" ht="12.75">
      <c r="A118" s="14"/>
      <c r="B118" s="51" t="s">
        <v>117</v>
      </c>
      <c r="C118" s="7" t="s">
        <v>137</v>
      </c>
      <c r="D118" s="13">
        <v>143.6</v>
      </c>
      <c r="E118" s="13">
        <v>150.1</v>
      </c>
      <c r="F118" s="13">
        <v>163.1</v>
      </c>
      <c r="G118" s="13">
        <v>150.5</v>
      </c>
      <c r="H118" s="21">
        <f t="shared" si="19"/>
        <v>151.55349999999999</v>
      </c>
      <c r="I118" s="13">
        <v>150.5</v>
      </c>
      <c r="J118" s="21">
        <f t="shared" si="20"/>
        <v>151.704</v>
      </c>
      <c r="K118" s="21">
        <f t="shared" si="21"/>
        <v>151.85449999999997</v>
      </c>
      <c r="L118" s="21">
        <f t="shared" si="22"/>
        <v>153.06933599999996</v>
      </c>
      <c r="M118" s="21">
        <f t="shared" si="23"/>
        <v>153.22119049999995</v>
      </c>
      <c r="N118" s="21">
        <f t="shared" si="24"/>
        <v>154.44696002399996</v>
      </c>
      <c r="O118" s="21">
        <f t="shared" si="25"/>
        <v>154.60018121449994</v>
      </c>
      <c r="P118" s="21">
        <f t="shared" si="26"/>
        <v>155.83698266421595</v>
      </c>
    </row>
    <row r="119" spans="1:16" s="2" customFormat="1" ht="12.75">
      <c r="A119" s="14"/>
      <c r="B119" s="51" t="s">
        <v>118</v>
      </c>
      <c r="C119" s="7" t="s">
        <v>137</v>
      </c>
      <c r="D119" s="13">
        <v>1.4</v>
      </c>
      <c r="E119" s="13">
        <v>1.4</v>
      </c>
      <c r="F119" s="13">
        <v>1.4</v>
      </c>
      <c r="G119" s="13">
        <v>1.4</v>
      </c>
      <c r="H119" s="21">
        <f t="shared" si="19"/>
        <v>1.4097999999999997</v>
      </c>
      <c r="I119" s="13">
        <v>1.4</v>
      </c>
      <c r="J119" s="21">
        <f t="shared" si="20"/>
        <v>1.4112</v>
      </c>
      <c r="K119" s="21">
        <f t="shared" si="21"/>
        <v>1.4125999999999999</v>
      </c>
      <c r="L119" s="21">
        <f t="shared" si="22"/>
        <v>1.4239008</v>
      </c>
      <c r="M119" s="21">
        <f t="shared" si="23"/>
        <v>1.4253133999999996</v>
      </c>
      <c r="N119" s="21">
        <f t="shared" si="24"/>
        <v>1.4367159071999995</v>
      </c>
      <c r="O119" s="21">
        <f t="shared" si="25"/>
        <v>1.4381412205999995</v>
      </c>
      <c r="P119" s="21">
        <f t="shared" si="26"/>
        <v>1.4496463503647996</v>
      </c>
    </row>
    <row r="120" spans="1:16" s="2" customFormat="1" ht="12.75">
      <c r="A120" s="14"/>
      <c r="B120" s="51" t="s">
        <v>119</v>
      </c>
      <c r="C120" s="7" t="s">
        <v>137</v>
      </c>
      <c r="D120" s="13">
        <v>116.1</v>
      </c>
      <c r="E120" s="13">
        <v>119.6</v>
      </c>
      <c r="F120" s="13">
        <v>147.1</v>
      </c>
      <c r="G120" s="13">
        <v>152.6</v>
      </c>
      <c r="H120" s="21">
        <f t="shared" si="19"/>
        <v>153.66819999999998</v>
      </c>
      <c r="I120" s="13">
        <v>172.3</v>
      </c>
      <c r="J120" s="21">
        <f t="shared" si="20"/>
        <v>173.6784</v>
      </c>
      <c r="K120" s="21">
        <f t="shared" si="21"/>
        <v>173.8507</v>
      </c>
      <c r="L120" s="21">
        <f t="shared" si="22"/>
        <v>175.24150559999998</v>
      </c>
      <c r="M120" s="21">
        <f t="shared" si="23"/>
        <v>175.41535629999998</v>
      </c>
      <c r="N120" s="21">
        <f t="shared" si="24"/>
        <v>176.8186791504</v>
      </c>
      <c r="O120" s="21">
        <f t="shared" si="25"/>
        <v>176.99409450669998</v>
      </c>
      <c r="P120" s="21">
        <f t="shared" si="26"/>
        <v>178.41004726275358</v>
      </c>
    </row>
    <row r="121" spans="1:16" s="2" customFormat="1" ht="12.75">
      <c r="A121" s="14"/>
      <c r="B121" s="51" t="s">
        <v>120</v>
      </c>
      <c r="C121" s="7" t="s">
        <v>137</v>
      </c>
      <c r="D121" s="13">
        <v>170.9</v>
      </c>
      <c r="E121" s="13">
        <v>313.4</v>
      </c>
      <c r="F121" s="13">
        <v>112.9</v>
      </c>
      <c r="G121" s="21">
        <v>87</v>
      </c>
      <c r="H121" s="21">
        <f t="shared" si="19"/>
        <v>87.609</v>
      </c>
      <c r="I121" s="21">
        <v>87</v>
      </c>
      <c r="J121" s="21">
        <f t="shared" si="20"/>
        <v>87.696</v>
      </c>
      <c r="K121" s="21">
        <f t="shared" si="21"/>
        <v>87.78299999999999</v>
      </c>
      <c r="L121" s="21">
        <f t="shared" si="22"/>
        <v>88.48526399999999</v>
      </c>
      <c r="M121" s="21">
        <f t="shared" si="23"/>
        <v>88.57304699999997</v>
      </c>
      <c r="N121" s="21">
        <f t="shared" si="24"/>
        <v>89.28163137599998</v>
      </c>
      <c r="O121" s="21">
        <f t="shared" si="25"/>
        <v>89.37020442299996</v>
      </c>
      <c r="P121" s="21">
        <f t="shared" si="26"/>
        <v>90.08516605838396</v>
      </c>
    </row>
    <row r="122" spans="1:16" s="2" customFormat="1" ht="12.75">
      <c r="A122" s="14"/>
      <c r="B122" s="51" t="s">
        <v>121</v>
      </c>
      <c r="C122" s="7" t="s">
        <v>137</v>
      </c>
      <c r="D122" s="13">
        <v>22.8</v>
      </c>
      <c r="E122" s="13">
        <v>19.4</v>
      </c>
      <c r="F122" s="21">
        <v>22</v>
      </c>
      <c r="G122" s="13">
        <v>20.5</v>
      </c>
      <c r="H122" s="21">
        <f t="shared" si="19"/>
        <v>20.6435</v>
      </c>
      <c r="I122" s="13">
        <v>20.5</v>
      </c>
      <c r="J122" s="21">
        <f t="shared" si="20"/>
        <v>20.664</v>
      </c>
      <c r="K122" s="21">
        <f t="shared" si="21"/>
        <v>20.684499999999996</v>
      </c>
      <c r="L122" s="21">
        <f t="shared" si="22"/>
        <v>20.849975999999998</v>
      </c>
      <c r="M122" s="21">
        <f t="shared" si="23"/>
        <v>20.870660499999993</v>
      </c>
      <c r="N122" s="21">
        <f t="shared" si="24"/>
        <v>21.037625783999992</v>
      </c>
      <c r="O122" s="21">
        <f t="shared" si="25"/>
        <v>21.05849644449999</v>
      </c>
      <c r="P122" s="21">
        <f t="shared" si="26"/>
        <v>21.226964416055992</v>
      </c>
    </row>
    <row r="123" spans="1:16" s="2" customFormat="1" ht="25.5">
      <c r="A123" s="14"/>
      <c r="B123" s="51" t="s">
        <v>122</v>
      </c>
      <c r="C123" s="7" t="s">
        <v>137</v>
      </c>
      <c r="D123" s="13">
        <v>21.8</v>
      </c>
      <c r="E123" s="13">
        <v>24.3</v>
      </c>
      <c r="F123" s="13">
        <v>28.4</v>
      </c>
      <c r="G123" s="13">
        <v>30.4</v>
      </c>
      <c r="H123" s="21">
        <f t="shared" si="19"/>
        <v>30.612799999999996</v>
      </c>
      <c r="I123" s="13">
        <v>26</v>
      </c>
      <c r="J123" s="21">
        <f t="shared" si="20"/>
        <v>26.208</v>
      </c>
      <c r="K123" s="21">
        <f t="shared" si="21"/>
        <v>26.233999999999998</v>
      </c>
      <c r="L123" s="21">
        <f t="shared" si="22"/>
        <v>26.443872</v>
      </c>
      <c r="M123" s="21">
        <f t="shared" si="23"/>
        <v>26.470105999999994</v>
      </c>
      <c r="N123" s="21">
        <f t="shared" si="24"/>
        <v>26.681866847999995</v>
      </c>
      <c r="O123" s="21">
        <f t="shared" si="25"/>
        <v>26.708336953999993</v>
      </c>
      <c r="P123" s="21">
        <f t="shared" si="26"/>
        <v>26.922003649631993</v>
      </c>
    </row>
    <row r="124" spans="1:16" s="2" customFormat="1" ht="25.5" customHeight="1">
      <c r="A124" s="14"/>
      <c r="B124" s="22" t="s">
        <v>159</v>
      </c>
      <c r="C124" s="7" t="s">
        <v>137</v>
      </c>
      <c r="D124" s="21">
        <f>D91-D110</f>
        <v>-30.700000000000728</v>
      </c>
      <c r="E124" s="21">
        <f aca="true" t="shared" si="27" ref="E124:P124">E91-E110</f>
        <v>12.799999999999727</v>
      </c>
      <c r="F124" s="21">
        <f t="shared" si="27"/>
        <v>-122.80000000000064</v>
      </c>
      <c r="G124" s="21">
        <f t="shared" si="27"/>
        <v>-39</v>
      </c>
      <c r="H124" s="21">
        <f t="shared" si="27"/>
        <v>-30.458700000000135</v>
      </c>
      <c r="I124" s="21">
        <f t="shared" si="27"/>
        <v>-34.000000000000455</v>
      </c>
      <c r="J124" s="21">
        <f t="shared" si="27"/>
        <v>-28.44460000000072</v>
      </c>
      <c r="K124" s="21">
        <f t="shared" si="27"/>
        <v>-28.478599999999915</v>
      </c>
      <c r="L124" s="21">
        <f t="shared" si="27"/>
        <v>-22.814927399999306</v>
      </c>
      <c r="M124" s="21">
        <f t="shared" si="27"/>
        <v>-22.843406000000414</v>
      </c>
      <c r="N124" s="21">
        <f t="shared" si="27"/>
        <v>-17.06984533259947</v>
      </c>
      <c r="O124" s="21">
        <f t="shared" si="27"/>
        <v>-17.092688738600827</v>
      </c>
      <c r="P124" s="21">
        <f t="shared" si="27"/>
        <v>-11.20760294603997</v>
      </c>
    </row>
    <row r="125" spans="1:16" s="2" customFormat="1" ht="17.25" customHeight="1">
      <c r="A125" s="14"/>
      <c r="B125" s="19" t="s">
        <v>160</v>
      </c>
      <c r="C125" s="7" t="s">
        <v>137</v>
      </c>
      <c r="D125" s="13">
        <v>270</v>
      </c>
      <c r="E125" s="13">
        <v>264</v>
      </c>
      <c r="F125" s="13">
        <v>260</v>
      </c>
      <c r="G125" s="13">
        <v>203.8</v>
      </c>
      <c r="H125" s="13">
        <v>188.6</v>
      </c>
      <c r="I125" s="13">
        <v>194</v>
      </c>
      <c r="J125" s="13">
        <v>181.3</v>
      </c>
      <c r="K125" s="13">
        <v>185</v>
      </c>
      <c r="L125" s="13">
        <v>162.7</v>
      </c>
      <c r="M125" s="13">
        <v>170</v>
      </c>
      <c r="N125" s="13">
        <v>156.9</v>
      </c>
      <c r="O125" s="13">
        <v>160</v>
      </c>
      <c r="P125" s="13">
        <v>155.6</v>
      </c>
    </row>
    <row r="126" spans="1:16" s="2" customFormat="1" ht="22.5" customHeight="1">
      <c r="A126" s="23" t="s">
        <v>167</v>
      </c>
      <c r="B126" s="33" t="s">
        <v>123</v>
      </c>
      <c r="C126" s="9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s="2" customFormat="1" ht="27" customHeight="1">
      <c r="A127" s="14"/>
      <c r="B127" s="19" t="s">
        <v>124</v>
      </c>
      <c r="C127" s="7" t="s">
        <v>73</v>
      </c>
      <c r="D127" s="13">
        <v>96.1</v>
      </c>
      <c r="E127" s="13">
        <v>97.3</v>
      </c>
      <c r="F127" s="13">
        <v>100</v>
      </c>
      <c r="G127" s="13">
        <v>100</v>
      </c>
      <c r="H127" s="13">
        <v>100.3</v>
      </c>
      <c r="I127" s="21">
        <v>100</v>
      </c>
      <c r="J127" s="13">
        <v>100.3</v>
      </c>
      <c r="K127" s="21">
        <v>100</v>
      </c>
      <c r="L127" s="40">
        <v>100.3</v>
      </c>
      <c r="M127" s="13">
        <v>100.1</v>
      </c>
      <c r="N127" s="13">
        <v>100.2</v>
      </c>
      <c r="O127" s="21">
        <v>100</v>
      </c>
      <c r="P127" s="40">
        <v>100.3</v>
      </c>
    </row>
    <row r="128" spans="1:16" s="2" customFormat="1" ht="39.75" customHeight="1">
      <c r="A128" s="14"/>
      <c r="B128" s="19" t="s">
        <v>125</v>
      </c>
      <c r="C128" s="7" t="s">
        <v>89</v>
      </c>
      <c r="D128" s="13">
        <v>6.8</v>
      </c>
      <c r="E128" s="13">
        <v>4.8</v>
      </c>
      <c r="F128" s="13">
        <v>4.8</v>
      </c>
      <c r="G128" s="13">
        <v>4.9</v>
      </c>
      <c r="H128" s="13">
        <v>4.8</v>
      </c>
      <c r="I128" s="21">
        <v>5</v>
      </c>
      <c r="J128" s="13">
        <v>4.9</v>
      </c>
      <c r="K128" s="21">
        <v>5</v>
      </c>
      <c r="L128" s="13">
        <v>4.9</v>
      </c>
      <c r="M128" s="21">
        <v>5</v>
      </c>
      <c r="N128" s="13">
        <v>4.9</v>
      </c>
      <c r="O128" s="13">
        <v>4.9</v>
      </c>
      <c r="P128" s="13">
        <v>4.8</v>
      </c>
    </row>
    <row r="129" spans="1:16" s="2" customFormat="1" ht="12.75">
      <c r="A129" s="23" t="s">
        <v>168</v>
      </c>
      <c r="B129" s="33" t="s">
        <v>126</v>
      </c>
      <c r="C129" s="9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s="2" customFormat="1" ht="18.75" customHeight="1">
      <c r="A130" s="14"/>
      <c r="B130" s="19" t="s">
        <v>127</v>
      </c>
      <c r="C130" s="7" t="s">
        <v>23</v>
      </c>
      <c r="D130" s="13">
        <v>26.4</v>
      </c>
      <c r="E130" s="13">
        <v>26.4</v>
      </c>
      <c r="F130" s="13">
        <v>26.4</v>
      </c>
      <c r="G130" s="13">
        <v>26.4</v>
      </c>
      <c r="H130" s="13">
        <v>26.45</v>
      </c>
      <c r="I130" s="13">
        <v>26.5</v>
      </c>
      <c r="J130" s="13">
        <v>26.5</v>
      </c>
      <c r="K130" s="13">
        <v>26.6</v>
      </c>
      <c r="L130" s="13">
        <v>26.6</v>
      </c>
      <c r="M130" s="13">
        <v>26.6</v>
      </c>
      <c r="N130" s="13">
        <v>26.6</v>
      </c>
      <c r="O130" s="13">
        <v>26.6</v>
      </c>
      <c r="P130" s="13">
        <v>26.6</v>
      </c>
    </row>
    <row r="131" spans="1:16" s="2" customFormat="1" ht="45" customHeight="1">
      <c r="A131" s="14"/>
      <c r="B131" s="19" t="s">
        <v>128</v>
      </c>
      <c r="C131" s="7" t="s">
        <v>23</v>
      </c>
      <c r="D131" s="13">
        <v>16.1</v>
      </c>
      <c r="E131" s="13">
        <v>15.6</v>
      </c>
      <c r="F131" s="13">
        <v>15.61</v>
      </c>
      <c r="G131" s="20">
        <v>15.1</v>
      </c>
      <c r="H131" s="20">
        <v>15.12</v>
      </c>
      <c r="I131" s="20">
        <v>15.12</v>
      </c>
      <c r="J131" s="20">
        <v>15.15</v>
      </c>
      <c r="K131" s="20">
        <v>15.15</v>
      </c>
      <c r="L131" s="20">
        <v>15.2</v>
      </c>
      <c r="M131" s="20">
        <v>15.21</v>
      </c>
      <c r="N131" s="20">
        <v>15.25</v>
      </c>
      <c r="O131" s="20">
        <v>15.23</v>
      </c>
      <c r="P131" s="20">
        <v>15.26</v>
      </c>
    </row>
    <row r="132" spans="1:16" s="2" customFormat="1" ht="39" customHeight="1">
      <c r="A132" s="14"/>
      <c r="B132" s="19" t="s">
        <v>129</v>
      </c>
      <c r="C132" s="7" t="s">
        <v>130</v>
      </c>
      <c r="D132" s="13">
        <v>73766.8</v>
      </c>
      <c r="E132" s="13">
        <v>80064.5</v>
      </c>
      <c r="F132" s="13">
        <v>83507.3</v>
      </c>
      <c r="G132" s="13">
        <v>86597.1</v>
      </c>
      <c r="H132" s="13">
        <v>87599.2</v>
      </c>
      <c r="I132" s="13">
        <v>90147.6</v>
      </c>
      <c r="J132" s="13">
        <v>92066.7</v>
      </c>
      <c r="K132" s="13">
        <v>93843.6</v>
      </c>
      <c r="L132" s="13">
        <v>96854.2</v>
      </c>
      <c r="M132" s="13">
        <v>97691.2</v>
      </c>
      <c r="N132" s="13">
        <v>101890.6</v>
      </c>
      <c r="O132" s="13">
        <v>101696.5</v>
      </c>
      <c r="P132" s="13">
        <v>107087</v>
      </c>
    </row>
    <row r="133" spans="1:16" s="2" customFormat="1" ht="46.5" customHeight="1">
      <c r="A133" s="14"/>
      <c r="B133" s="19" t="s">
        <v>131</v>
      </c>
      <c r="C133" s="7" t="s">
        <v>73</v>
      </c>
      <c r="D133" s="13">
        <v>105.6</v>
      </c>
      <c r="E133" s="13">
        <v>108.5</v>
      </c>
      <c r="F133" s="13">
        <v>104.3</v>
      </c>
      <c r="G133" s="13">
        <v>103.7</v>
      </c>
      <c r="H133" s="13">
        <v>104.9</v>
      </c>
      <c r="I133" s="13">
        <v>104.1</v>
      </c>
      <c r="J133" s="13">
        <v>105.1</v>
      </c>
      <c r="K133" s="13">
        <v>104.1</v>
      </c>
      <c r="L133" s="13">
        <v>105.2</v>
      </c>
      <c r="M133" s="13">
        <v>104.1</v>
      </c>
      <c r="N133" s="13">
        <v>105.2</v>
      </c>
      <c r="O133" s="13">
        <v>104.1</v>
      </c>
      <c r="P133" s="13">
        <v>105.1</v>
      </c>
    </row>
    <row r="134" spans="1:16" s="2" customFormat="1" ht="25.5">
      <c r="A134" s="14"/>
      <c r="B134" s="19" t="s">
        <v>132</v>
      </c>
      <c r="C134" s="7" t="s">
        <v>73</v>
      </c>
      <c r="D134" s="20">
        <v>102.5</v>
      </c>
      <c r="E134" s="20">
        <v>106.4</v>
      </c>
      <c r="F134" s="20">
        <v>100</v>
      </c>
      <c r="G134" s="13">
        <v>99.5</v>
      </c>
      <c r="H134" s="13">
        <v>101.1</v>
      </c>
      <c r="I134" s="13">
        <v>100.1</v>
      </c>
      <c r="J134" s="13">
        <v>101.1</v>
      </c>
      <c r="K134" s="13">
        <v>100.1</v>
      </c>
      <c r="L134" s="13">
        <v>101.2</v>
      </c>
      <c r="M134" s="13">
        <v>100.1</v>
      </c>
      <c r="N134" s="13">
        <v>101.2</v>
      </c>
      <c r="O134" s="13">
        <v>100.1</v>
      </c>
      <c r="P134" s="13">
        <v>101.1</v>
      </c>
    </row>
    <row r="135" spans="1:16" s="2" customFormat="1" ht="27" customHeight="1">
      <c r="A135" s="14"/>
      <c r="B135" s="19" t="s">
        <v>133</v>
      </c>
      <c r="C135" s="7" t="s">
        <v>89</v>
      </c>
      <c r="D135" s="20">
        <v>1.19</v>
      </c>
      <c r="E135" s="20">
        <v>0.72</v>
      </c>
      <c r="F135" s="20">
        <v>0.74</v>
      </c>
      <c r="G135" s="57">
        <f>G136/G130*100</f>
        <v>0.7954545454545455</v>
      </c>
      <c r="H135" s="57">
        <f aca="true" t="shared" si="28" ref="H135:P135">H136/H130*100</f>
        <v>0.7372400756143668</v>
      </c>
      <c r="I135" s="57">
        <f t="shared" si="28"/>
        <v>0.7924528301886792</v>
      </c>
      <c r="J135" s="57">
        <f t="shared" si="28"/>
        <v>0.7169811320754716</v>
      </c>
      <c r="K135" s="57">
        <f t="shared" si="28"/>
        <v>0.7518796992481203</v>
      </c>
      <c r="L135" s="57">
        <f t="shared" si="28"/>
        <v>0.7142857142857143</v>
      </c>
      <c r="M135" s="57">
        <f t="shared" si="28"/>
        <v>0.7518796992481203</v>
      </c>
      <c r="N135" s="57">
        <f t="shared" si="28"/>
        <v>0.7142857142857143</v>
      </c>
      <c r="O135" s="57">
        <f t="shared" si="28"/>
        <v>0.7518796992481203</v>
      </c>
      <c r="P135" s="57">
        <f t="shared" si="28"/>
        <v>0.7142857142857143</v>
      </c>
    </row>
    <row r="136" spans="1:16" s="2" customFormat="1" ht="48" customHeight="1">
      <c r="A136" s="14"/>
      <c r="B136" s="19" t="s">
        <v>134</v>
      </c>
      <c r="C136" s="7" t="s">
        <v>23</v>
      </c>
      <c r="D136" s="20">
        <v>0.313</v>
      </c>
      <c r="E136" s="20">
        <v>0.19</v>
      </c>
      <c r="F136" s="20">
        <v>0.195</v>
      </c>
      <c r="G136" s="20">
        <v>0.21</v>
      </c>
      <c r="H136" s="20">
        <v>0.195</v>
      </c>
      <c r="I136" s="20">
        <v>0.21</v>
      </c>
      <c r="J136" s="20">
        <v>0.19</v>
      </c>
      <c r="K136" s="20">
        <v>0.2</v>
      </c>
      <c r="L136" s="20">
        <v>0.19</v>
      </c>
      <c r="M136" s="20">
        <v>0.2</v>
      </c>
      <c r="N136" s="20">
        <v>0.19</v>
      </c>
      <c r="O136" s="20">
        <v>0.2</v>
      </c>
      <c r="P136" s="20">
        <v>0.19</v>
      </c>
    </row>
    <row r="137" spans="1:16" s="2" customFormat="1" ht="25.5">
      <c r="A137" s="14"/>
      <c r="B137" s="19" t="s">
        <v>135</v>
      </c>
      <c r="C137" s="7" t="s">
        <v>137</v>
      </c>
      <c r="D137" s="13">
        <v>13429.4</v>
      </c>
      <c r="E137" s="13">
        <v>14044.6</v>
      </c>
      <c r="F137" s="13">
        <v>14640.5</v>
      </c>
      <c r="G137" s="13">
        <v>14787.3</v>
      </c>
      <c r="H137" s="13">
        <v>15000.5</v>
      </c>
      <c r="I137" s="13">
        <v>15274.6</v>
      </c>
      <c r="J137" s="13">
        <v>15644</v>
      </c>
      <c r="K137" s="13">
        <v>15957.2</v>
      </c>
      <c r="L137" s="13">
        <v>16503.9</v>
      </c>
      <c r="M137" s="13">
        <v>16646.6</v>
      </c>
      <c r="N137" s="13">
        <v>17423.3</v>
      </c>
      <c r="O137" s="13">
        <v>17451.1</v>
      </c>
      <c r="P137" s="13">
        <v>18440.4</v>
      </c>
    </row>
    <row r="138" spans="1:16" s="2" customFormat="1" ht="25.5">
      <c r="A138" s="14"/>
      <c r="B138" s="19" t="s">
        <v>144</v>
      </c>
      <c r="C138" s="7" t="s">
        <v>73</v>
      </c>
      <c r="D138" s="13">
        <v>102.8</v>
      </c>
      <c r="E138" s="13">
        <v>107.5</v>
      </c>
      <c r="F138" s="13">
        <v>104.2</v>
      </c>
      <c r="G138" s="13">
        <v>101</v>
      </c>
      <c r="H138" s="13">
        <v>102.5</v>
      </c>
      <c r="I138" s="13">
        <v>103.3</v>
      </c>
      <c r="J138" s="13">
        <v>104.3</v>
      </c>
      <c r="K138" s="13">
        <v>104.5</v>
      </c>
      <c r="L138" s="13">
        <v>105.5</v>
      </c>
      <c r="M138" s="13">
        <v>104.3</v>
      </c>
      <c r="N138" s="13">
        <v>105.6</v>
      </c>
      <c r="O138" s="13">
        <v>104.8</v>
      </c>
      <c r="P138" s="13">
        <v>105.8</v>
      </c>
    </row>
    <row r="139" spans="1:16" s="2" customFormat="1" ht="12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</row>
    <row r="140" spans="1:16" s="4" customFormat="1" ht="12.75">
      <c r="A140" s="58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16" ht="12.75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</sheetData>
  <sheetProtection/>
  <mergeCells count="10">
    <mergeCell ref="A141:P141"/>
    <mergeCell ref="A140:P140"/>
    <mergeCell ref="A139:P139"/>
    <mergeCell ref="A1:P1"/>
    <mergeCell ref="G3:H3"/>
    <mergeCell ref="I3:J3"/>
    <mergeCell ref="O3:P3"/>
    <mergeCell ref="G2:P2"/>
    <mergeCell ref="K3:L3"/>
    <mergeCell ref="M3:N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Пивоварчик Лидия Геннадьевна</cp:lastModifiedBy>
  <cp:lastPrinted>2019-04-25T13:33:27Z</cp:lastPrinted>
  <dcterms:created xsi:type="dcterms:W3CDTF">2018-10-15T12:06:40Z</dcterms:created>
  <dcterms:modified xsi:type="dcterms:W3CDTF">2019-07-03T09:18:29Z</dcterms:modified>
  <cp:category/>
  <cp:version/>
  <cp:contentType/>
  <cp:contentStatus/>
</cp:coreProperties>
</file>