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6980" windowHeight="10665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'Лист1'!$A$1:$Q$118</definedName>
  </definedNames>
  <calcPr fullCalcOnLoad="1"/>
</workbook>
</file>

<file path=xl/sharedStrings.xml><?xml version="1.0" encoding="utf-8"?>
<sst xmlns="http://schemas.openxmlformats.org/spreadsheetml/2006/main" count="357" uniqueCount="260">
  <si>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</si>
  <si>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</si>
  <si>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</si>
  <si>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</si>
  <si>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</si>
  <si>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</si>
  <si>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</si>
  <si>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</si>
  <si>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</si>
  <si>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</si>
  <si>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</si>
  <si>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</si>
  <si>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</si>
  <si>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</si>
  <si>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</si>
  <si>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</si>
  <si>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</si>
  <si>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</si>
  <si>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</si>
  <si>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</si>
  <si>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</si>
  <si>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</si>
  <si>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</si>
  <si>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</si>
  <si>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</si>
  <si>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</si>
  <si>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</si>
  <si>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</si>
  <si>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</si>
  <si>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</si>
  <si>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</si>
  <si>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</si>
  <si>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</si>
  <si>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</si>
  <si>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</si>
  <si>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</si>
  <si>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</si>
  <si>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</si>
  <si>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</si>
  <si>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</si>
  <si>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</si>
  <si>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</si>
  <si>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</si>
  <si>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</si>
  <si>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</si>
  <si>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</si>
  <si>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</si>
  <si>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</si>
  <si>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</si>
  <si>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</si>
  <si>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</si>
  <si>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</si>
  <si>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</si>
  <si>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</si>
  <si>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</si>
  <si>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</si>
  <si>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</si>
  <si>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</si>
  <si>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</si>
  <si>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</si>
  <si>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</si>
  <si>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</si>
  <si>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</si>
  <si>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</si>
  <si>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</si>
  <si>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</si>
  <si>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</si>
  <si>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</si>
  <si>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</si>
  <si>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</si>
  <si>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</si>
  <si>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</si>
  <si>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</si>
  <si>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</si>
  <si>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</si>
  <si>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</si>
  <si>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</si>
  <si>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</si>
  <si>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</si>
  <si>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</si>
  <si>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</si>
  <si>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</si>
  <si>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</si>
  <si>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</si>
  <si>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</si>
  <si>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</si>
  <si>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</si>
  <si>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</si>
  <si>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</si>
  <si>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</si>
  <si>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</si>
  <si>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</si>
  <si>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</si>
  <si>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</si>
  <si>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</si>
  <si>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</si>
  <si>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</si>
  <si>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</si>
  <si>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</si>
  <si>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</si>
  <si>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</si>
  <si>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</si>
  <si>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</si>
  <si>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</si>
  <si>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</si>
  <si>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</si>
  <si>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</si>
  <si>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</si>
  <si>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</si>
  <si>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</si>
  <si>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</si>
  <si>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</si>
  <si>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</si>
  <si>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</si>
  <si>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</si>
  <si>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</si>
  <si>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</si>
  <si>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</si>
  <si>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</si>
  <si>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</si>
  <si>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</si>
  <si>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</si>
  <si>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</si>
  <si>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</si>
  <si>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</si>
  <si>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</si>
  <si>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</si>
  <si>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</si>
  <si>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</si>
  <si>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</si>
  <si>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</si>
  <si>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</si>
  <si>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</si>
  <si>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</si>
  <si>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</si>
  <si>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</si>
  <si>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</si>
  <si>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</si>
  <si>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</si>
  <si>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</si>
  <si>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</si>
  <si>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</si>
  <si>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</si>
  <si>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</si>
  <si>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</si>
  <si>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</si>
  <si>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</si>
  <si>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</si>
  <si>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</si>
  <si>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</si>
  <si>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</si>
  <si>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</si>
  <si>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</si>
  <si>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</si>
  <si>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</si>
  <si>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</si>
  <si>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</si>
  <si>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</si>
  <si>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</si>
  <si>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</si>
  <si>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</si>
  <si>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</si>
  <si>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</si>
  <si>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</si>
  <si>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</si>
  <si>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</si>
  <si>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</si>
  <si>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</si>
  <si>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</si>
  <si>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</si>
  <si>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</si>
  <si>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</si>
  <si>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</si>
  <si>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</si>
  <si>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</si>
  <si>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</si>
  <si>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</si>
  <si>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</si>
  <si>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</si>
  <si>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</si>
  <si>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</si>
  <si>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</si>
  <si>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</si>
  <si>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</si>
  <si>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</si>
  <si>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</si>
  <si>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</si>
  <si>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</si>
  <si>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</si>
  <si>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</si>
  <si>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</si>
  <si>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</si>
  <si>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</si>
  <si>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</si>
  <si>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</si>
  <si>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</si>
  <si>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</si>
  <si>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</si>
  <si>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</si>
  <si>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</si>
  <si>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</si>
  <si>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</si>
  <si>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</si>
  <si>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</si>
  <si>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</si>
  <si>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</si>
  <si>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</si>
  <si>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</si>
  <si>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</si>
  <si>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</si>
  <si>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</si>
  <si>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</si>
  <si>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</si>
  <si>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</si>
  <si>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</si>
  <si>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</si>
  <si>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</si>
  <si>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</si>
  <si>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</si>
  <si>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</si>
  <si>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</si>
  <si>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</si>
  <si>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</si>
  <si>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</si>
  <si>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</si>
  <si>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</si>
  <si>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</si>
  <si>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</si>
  <si>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</si>
  <si>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</si>
  <si>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 xml:space="preserve"> 2015 год</t>
  </si>
  <si>
    <t>Прибыль прибыльных предприятий*</t>
  </si>
  <si>
    <t>Кредиторская задолженность*</t>
  </si>
  <si>
    <t>Дебиторская задолженность*</t>
  </si>
  <si>
    <t>январь-июнь 2015 года</t>
  </si>
  <si>
    <t>январь-июнь 2016 года</t>
  </si>
  <si>
    <r>
      <t>Темп роста 2016 года к 2015 году, %</t>
    </r>
    <r>
      <rPr>
        <vertAlign val="superscript"/>
        <sz val="18"/>
        <rFont val="Times New Roman Cyr"/>
        <family val="0"/>
      </rPr>
      <t>1</t>
    </r>
  </si>
  <si>
    <t>социально-экономического развития МО городской округ город Югорск за январь-июнь 2017 года</t>
  </si>
  <si>
    <r>
      <t>Темп роста  января-июня 2015 года к январю-июню 2014 года, %</t>
    </r>
    <r>
      <rPr>
        <vertAlign val="superscript"/>
        <sz val="18"/>
        <rFont val="Times New Roman Cyr"/>
        <family val="0"/>
      </rPr>
      <t>1</t>
    </r>
  </si>
  <si>
    <r>
      <t>Темп роста 2015 года к   2014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</si>
  <si>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r>
      <t>Темп роста  января-июня 2016 года к январю-июнь 2015 года, %</t>
    </r>
    <r>
      <rPr>
        <vertAlign val="superscript"/>
        <sz val="18"/>
        <rFont val="Times New Roman Cyr"/>
        <family val="0"/>
      </rPr>
      <t>1</t>
    </r>
  </si>
  <si>
    <t xml:space="preserve"> 2016 год</t>
  </si>
  <si>
    <t>январь-июнь 2017 года</t>
  </si>
  <si>
    <r>
      <t>Темп роста  января-июня 2017 года к январю-июню 2016 году, %</t>
    </r>
    <r>
      <rPr>
        <vertAlign val="superscript"/>
        <sz val="18"/>
        <rFont val="Times New Roman Cyr"/>
        <family val="0"/>
      </rPr>
      <t>1</t>
    </r>
  </si>
  <si>
    <t xml:space="preserve"> 2017 год
(оценка)</t>
  </si>
  <si>
    <r>
      <t>Темп роста 2017 года к 2016 году, %</t>
    </r>
    <r>
      <rPr>
        <vertAlign val="superscript"/>
        <sz val="18"/>
        <rFont val="Times New Roman Cyr"/>
        <family val="0"/>
      </rPr>
      <t>1</t>
    </r>
  </si>
  <si>
    <t>-</t>
  </si>
  <si>
    <t>в 2,6 р.</t>
  </si>
  <si>
    <t>в 3,4 р.</t>
  </si>
  <si>
    <t>в 2,7 р.</t>
  </si>
  <si>
    <t>в 3,8 р.</t>
  </si>
  <si>
    <t>в 2,2 р.</t>
  </si>
  <si>
    <t xml:space="preserve">* Статистическая информация размещается на сайте Тюменьстата за год. 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</si>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</sst>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.0"/>
    <numFmt numFmtId="183" formatCode="0.0000000"/>
    <numFmt numFmtId="184" formatCode="#,##0.000"/>
    <numFmt numFmtId="185" formatCode="#,##0.0000"/>
    <numFmt numFmtId="186" formatCode="0.000000000"/>
    <numFmt numFmtId="187" formatCode="0.00000000"/>
  </numFmts>
  <fonts count="58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82" fontId="20" fillId="0" borderId="12" xfId="0" applyNumberFormat="1" applyFont="1" applyFill="1" applyBorder="1" applyAlignment="1">
      <alignment horizontal="center"/>
    </xf>
    <xf numFmtId="182" fontId="20" fillId="0" borderId="12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 quotePrefix="1">
      <alignment horizontal="center"/>
    </xf>
    <xf numFmtId="177" fontId="20" fillId="0" borderId="10" xfId="0" applyNumberFormat="1" applyFont="1" applyBorder="1" applyAlignment="1">
      <alignment horizontal="center"/>
    </xf>
    <xf numFmtId="177" fontId="20" fillId="33" borderId="10" xfId="0" applyNumberFormat="1" applyFont="1" applyFill="1" applyBorder="1" applyAlignment="1" quotePrefix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 quotePrefix="1">
      <alignment horizontal="center" vertical="center"/>
    </xf>
    <xf numFmtId="178" fontId="20" fillId="0" borderId="10" xfId="0" applyNumberFormat="1" applyFont="1" applyBorder="1" applyAlignment="1" quotePrefix="1">
      <alignment horizontal="center" vertical="center"/>
    </xf>
    <xf numFmtId="184" fontId="20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182" fontId="20" fillId="33" borderId="12" xfId="0" applyNumberFormat="1" applyFont="1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/>
    </xf>
    <xf numFmtId="177" fontId="20" fillId="0" borderId="10" xfId="0" applyNumberFormat="1" applyFont="1" applyFill="1" applyBorder="1" applyAlignment="1" quotePrefix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177" fontId="20" fillId="33" borderId="10" xfId="0" applyNumberFormat="1" applyFont="1" applyFill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 vertical="center"/>
    </xf>
    <xf numFmtId="177" fontId="20" fillId="32" borderId="12" xfId="0" applyNumberFormat="1" applyFont="1" applyFill="1" applyBorder="1" applyAlignment="1">
      <alignment horizontal="center" vertical="center"/>
    </xf>
    <xf numFmtId="182" fontId="20" fillId="0" borderId="12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 wrapText="1"/>
    </xf>
    <xf numFmtId="177" fontId="20" fillId="32" borderId="13" xfId="0" applyNumberFormat="1" applyFont="1" applyFill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82" fontId="20" fillId="0" borderId="13" xfId="0" applyNumberFormat="1" applyFont="1" applyBorder="1" applyAlignment="1">
      <alignment horizontal="center" vertical="center"/>
    </xf>
    <xf numFmtId="177" fontId="20" fillId="32" borderId="12" xfId="0" applyNumberFormat="1" applyFont="1" applyFill="1" applyBorder="1" applyAlignment="1">
      <alignment horizontal="center" vertical="center" wrapText="1"/>
    </xf>
    <xf numFmtId="182" fontId="20" fillId="32" borderId="13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82" fontId="20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/>
    </xf>
    <xf numFmtId="182" fontId="9" fillId="33" borderId="10" xfId="0" applyNumberFormat="1" applyFont="1" applyFill="1" applyBorder="1" applyAlignment="1">
      <alignment horizontal="center"/>
    </xf>
    <xf numFmtId="182" fontId="2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7" fontId="5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40" zoomScaleNormal="40" zoomScaleSheetLayoutView="70" zoomScalePageLayoutView="50" workbookViewId="0" topLeftCell="A4">
      <pane xSplit="5" ySplit="2" topLeftCell="F76" activePane="bottomRight" state="frozen"/>
      <selection pane="topLeft" activeCell="A4" sqref="A4"/>
      <selection pane="topRight" activeCell="F4" sqref="F4"/>
      <selection pane="bottomLeft" activeCell="A6" sqref="A6"/>
      <selection pane="bottomRight" activeCell="AO97" sqref="AO97"/>
    </sheetView>
  </sheetViews>
  <sheetFormatPr defaultColWidth="9.00390625" defaultRowHeight="12.75"/>
  <cols>
    <col min="1" max="1" width="9.125" style="17" customWidth="1"/>
    <col min="2" max="2" width="62.375" style="17" customWidth="1"/>
    <col min="3" max="3" width="33.25390625" style="17" customWidth="1"/>
    <col min="4" max="4" width="9.875" style="17" hidden="1" customWidth="1"/>
    <col min="5" max="5" width="11.25390625" style="17" hidden="1" customWidth="1"/>
    <col min="6" max="6" width="19.25390625" style="17" customWidth="1"/>
    <col min="7" max="7" width="19.75390625" style="17" customWidth="1"/>
    <col min="8" max="8" width="18.00390625" style="17" customWidth="1"/>
    <col min="9" max="9" width="19.25390625" style="17" customWidth="1"/>
    <col min="10" max="10" width="18.00390625" style="17" customWidth="1"/>
    <col min="11" max="11" width="20.125" style="17" customWidth="1"/>
    <col min="12" max="12" width="17.875" style="17" customWidth="1"/>
    <col min="13" max="13" width="19.25390625" style="17" customWidth="1"/>
    <col min="14" max="16" width="18.25390625" style="17" customWidth="1"/>
    <col min="17" max="17" width="20.125" style="17" customWidth="1"/>
    <col min="18" max="16384" width="9.125" style="17" customWidth="1"/>
  </cols>
  <sheetData>
    <row r="1" spans="2:17" s="24" customFormat="1" ht="20.25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3"/>
      <c r="P1" s="33"/>
      <c r="Q1" s="33"/>
    </row>
    <row r="2" spans="1:17" s="24" customFormat="1" ht="20.25" customHeigh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24" customFormat="1" ht="20.25">
      <c r="A3" s="102" t="s">
        <v>237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2:13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96.5" customHeight="1">
      <c r="A5" s="35" t="s">
        <v>101</v>
      </c>
      <c r="B5" s="2" t="s">
        <v>0</v>
      </c>
      <c r="C5" s="2" t="s">
        <v>76</v>
      </c>
      <c r="D5" s="3" t="s">
        <v>83</v>
      </c>
      <c r="E5" s="3" t="s">
        <v>226</v>
      </c>
      <c r="F5" s="3" t="s">
        <v>234</v>
      </c>
      <c r="G5" s="3" t="s">
        <v>238</v>
      </c>
      <c r="H5" s="3" t="s">
        <v>230</v>
      </c>
      <c r="I5" s="3" t="s">
        <v>239</v>
      </c>
      <c r="J5" s="3" t="s">
        <v>235</v>
      </c>
      <c r="K5" s="3" t="s">
        <v>240</v>
      </c>
      <c r="L5" s="3" t="s">
        <v>241</v>
      </c>
      <c r="M5" s="3" t="s">
        <v>236</v>
      </c>
      <c r="N5" s="3" t="s">
        <v>242</v>
      </c>
      <c r="O5" s="3" t="s">
        <v>243</v>
      </c>
      <c r="P5" s="3" t="s">
        <v>244</v>
      </c>
      <c r="Q5" s="3" t="s">
        <v>245</v>
      </c>
    </row>
    <row r="6" spans="1:17" ht="23.25" customHeight="1">
      <c r="A6" s="12" t="s">
        <v>102</v>
      </c>
      <c r="B6" s="113" t="s">
        <v>67</v>
      </c>
      <c r="C6" s="114"/>
      <c r="D6" s="3"/>
      <c r="E6" s="3"/>
      <c r="F6" s="3"/>
      <c r="G6" s="3"/>
      <c r="H6" s="3"/>
      <c r="I6" s="36"/>
      <c r="J6" s="3"/>
      <c r="K6" s="3"/>
      <c r="L6" s="3"/>
      <c r="M6" s="3"/>
      <c r="N6" s="37"/>
      <c r="O6" s="37"/>
      <c r="P6" s="37"/>
      <c r="Q6" s="37"/>
    </row>
    <row r="7" spans="1:17" ht="46.5" customHeight="1">
      <c r="A7" s="13" t="s">
        <v>104</v>
      </c>
      <c r="B7" s="4" t="s">
        <v>222</v>
      </c>
      <c r="C7" s="7" t="s">
        <v>1</v>
      </c>
      <c r="D7" s="3"/>
      <c r="E7" s="3"/>
      <c r="F7" s="74">
        <v>36.5</v>
      </c>
      <c r="G7" s="62">
        <v>101.38888888888889</v>
      </c>
      <c r="H7" s="61">
        <v>36.5</v>
      </c>
      <c r="I7" s="74">
        <v>101.10803324099722</v>
      </c>
      <c r="J7" s="74">
        <v>36.8</v>
      </c>
      <c r="K7" s="62">
        <v>100.82191780821917</v>
      </c>
      <c r="L7" s="56">
        <v>36.9</v>
      </c>
      <c r="M7" s="62">
        <f>SUM(L7/H7)*100</f>
        <v>101.0958904109589</v>
      </c>
      <c r="N7" s="61">
        <v>37.2</v>
      </c>
      <c r="O7" s="62">
        <f>SUM(N7/J7)*100</f>
        <v>101.08695652173914</v>
      </c>
      <c r="P7" s="38">
        <v>37.4</v>
      </c>
      <c r="Q7" s="62">
        <f>SUM(P7/L7)*100</f>
        <v>101.3550135501355</v>
      </c>
    </row>
    <row r="8" spans="1:17" ht="46.5" customHeight="1">
      <c r="A8" s="13" t="s">
        <v>105</v>
      </c>
      <c r="B8" s="6" t="s">
        <v>227</v>
      </c>
      <c r="C8" s="7" t="s">
        <v>78</v>
      </c>
      <c r="D8" s="3"/>
      <c r="E8" s="3"/>
      <c r="F8" s="74">
        <v>153</v>
      </c>
      <c r="G8" s="62">
        <v>92.72727272727272</v>
      </c>
      <c r="H8" s="61">
        <v>289</v>
      </c>
      <c r="I8" s="74">
        <v>90.03115264797508</v>
      </c>
      <c r="J8" s="74">
        <v>178</v>
      </c>
      <c r="K8" s="62">
        <v>116.33986928104576</v>
      </c>
      <c r="L8" s="53">
        <v>296</v>
      </c>
      <c r="M8" s="62">
        <f aca="true" t="shared" si="0" ref="M8:M18">SUM(L8/H8)*100</f>
        <v>102.42214532871972</v>
      </c>
      <c r="N8" s="61">
        <v>146</v>
      </c>
      <c r="O8" s="62">
        <f aca="true" t="shared" si="1" ref="O8:O18">SUM(N8/J8)*100</f>
        <v>82.02247191011236</v>
      </c>
      <c r="P8" s="38">
        <v>303</v>
      </c>
      <c r="Q8" s="62">
        <f aca="true" t="shared" si="2" ref="Q8:Q18">SUM(P8/L8)*100</f>
        <v>102.36486486486487</v>
      </c>
    </row>
    <row r="9" spans="1:17" ht="46.5" customHeight="1">
      <c r="A9" s="13" t="s">
        <v>106</v>
      </c>
      <c r="B9" s="6" t="s">
        <v>65</v>
      </c>
      <c r="C9" s="7" t="s">
        <v>78</v>
      </c>
      <c r="D9" s="3"/>
      <c r="E9" s="3"/>
      <c r="F9" s="74">
        <v>117</v>
      </c>
      <c r="G9" s="62">
        <v>134.48275862068965</v>
      </c>
      <c r="H9" s="61">
        <v>123</v>
      </c>
      <c r="I9" s="74">
        <v>71.51162790697676</v>
      </c>
      <c r="J9" s="74">
        <v>40</v>
      </c>
      <c r="K9" s="62">
        <v>34.18803418803419</v>
      </c>
      <c r="L9" s="53">
        <v>120</v>
      </c>
      <c r="M9" s="62">
        <f t="shared" si="0"/>
        <v>97.5609756097561</v>
      </c>
      <c r="N9" s="61">
        <v>54</v>
      </c>
      <c r="O9" s="62">
        <f t="shared" si="1"/>
        <v>135</v>
      </c>
      <c r="P9" s="38">
        <v>110</v>
      </c>
      <c r="Q9" s="62">
        <f t="shared" si="2"/>
        <v>91.66666666666666</v>
      </c>
    </row>
    <row r="10" spans="1:17" ht="23.25" customHeight="1">
      <c r="A10" s="12" t="s">
        <v>103</v>
      </c>
      <c r="B10" s="103" t="s">
        <v>68</v>
      </c>
      <c r="C10" s="104"/>
      <c r="D10" s="3"/>
      <c r="E10" s="3"/>
      <c r="F10" s="57"/>
      <c r="G10" s="75"/>
      <c r="H10" s="61"/>
      <c r="I10" s="76"/>
      <c r="J10" s="74"/>
      <c r="K10" s="75"/>
      <c r="L10" s="53"/>
      <c r="M10" s="62"/>
      <c r="N10" s="61"/>
      <c r="O10" s="62"/>
      <c r="P10" s="38"/>
      <c r="Q10" s="62"/>
    </row>
    <row r="11" spans="1:17" ht="72.75" customHeight="1">
      <c r="A11" s="13" t="s">
        <v>107</v>
      </c>
      <c r="B11" s="4" t="s">
        <v>52</v>
      </c>
      <c r="C11" s="5" t="s">
        <v>1</v>
      </c>
      <c r="D11" s="3"/>
      <c r="E11" s="3"/>
      <c r="F11" s="70">
        <v>15.1</v>
      </c>
      <c r="G11" s="64">
        <v>100.66666666666666</v>
      </c>
      <c r="H11" s="65">
        <v>16.1</v>
      </c>
      <c r="I11" s="70">
        <v>106.6225165562914</v>
      </c>
      <c r="J11" s="70">
        <v>15.7</v>
      </c>
      <c r="K11" s="64">
        <v>103.97350993377484</v>
      </c>
      <c r="L11" s="47">
        <v>17</v>
      </c>
      <c r="M11" s="64">
        <f t="shared" si="0"/>
        <v>105.59006211180125</v>
      </c>
      <c r="N11" s="63">
        <v>15.8</v>
      </c>
      <c r="O11" s="64">
        <f t="shared" si="1"/>
        <v>100.63694267515923</v>
      </c>
      <c r="P11" s="39">
        <v>16.7</v>
      </c>
      <c r="Q11" s="64">
        <f t="shared" si="2"/>
        <v>98.23529411764706</v>
      </c>
    </row>
    <row r="12" spans="1:17" ht="116.25" customHeight="1">
      <c r="A12" s="13" t="s">
        <v>108</v>
      </c>
      <c r="B12" s="4" t="s">
        <v>53</v>
      </c>
      <c r="C12" s="5" t="s">
        <v>1</v>
      </c>
      <c r="D12" s="3"/>
      <c r="E12" s="3"/>
      <c r="F12" s="70">
        <v>13</v>
      </c>
      <c r="G12" s="64">
        <v>102.36220472440945</v>
      </c>
      <c r="H12" s="65">
        <v>13.5</v>
      </c>
      <c r="I12" s="70">
        <v>104.65116279069765</v>
      </c>
      <c r="J12" s="70">
        <v>13.4</v>
      </c>
      <c r="K12" s="64">
        <v>103.0769230769231</v>
      </c>
      <c r="L12" s="47">
        <v>13.3</v>
      </c>
      <c r="M12" s="64">
        <f t="shared" si="0"/>
        <v>98.51851851851853</v>
      </c>
      <c r="N12" s="65">
        <v>13</v>
      </c>
      <c r="O12" s="64">
        <f t="shared" si="1"/>
        <v>97.01492537313433</v>
      </c>
      <c r="P12" s="39">
        <v>13.4</v>
      </c>
      <c r="Q12" s="64">
        <f t="shared" si="2"/>
        <v>100.75187969924812</v>
      </c>
    </row>
    <row r="13" spans="1:17" ht="93" customHeight="1">
      <c r="A13" s="13" t="s">
        <v>109</v>
      </c>
      <c r="B13" s="4" t="s">
        <v>87</v>
      </c>
      <c r="C13" s="5" t="s">
        <v>1</v>
      </c>
      <c r="D13" s="3"/>
      <c r="E13" s="3"/>
      <c r="F13" s="77">
        <v>0.796</v>
      </c>
      <c r="G13" s="64">
        <v>100.88719898605831</v>
      </c>
      <c r="H13" s="66">
        <v>1.527</v>
      </c>
      <c r="I13" s="70">
        <v>105.82120582120582</v>
      </c>
      <c r="J13" s="77">
        <v>0.897</v>
      </c>
      <c r="K13" s="64">
        <v>112.68844221105527</v>
      </c>
      <c r="L13" s="47">
        <v>1.809</v>
      </c>
      <c r="M13" s="64">
        <f t="shared" si="0"/>
        <v>118.46758349705304</v>
      </c>
      <c r="N13" s="66">
        <v>0.944</v>
      </c>
      <c r="O13" s="64">
        <f t="shared" si="1"/>
        <v>105.23968784838348</v>
      </c>
      <c r="P13" s="67">
        <v>1.85</v>
      </c>
      <c r="Q13" s="64">
        <f t="shared" si="2"/>
        <v>102.26644555002764</v>
      </c>
    </row>
    <row r="14" spans="1:17" ht="46.5" customHeight="1">
      <c r="A14" s="13" t="s">
        <v>110</v>
      </c>
      <c r="B14" s="4" t="s">
        <v>86</v>
      </c>
      <c r="C14" s="5" t="s">
        <v>1</v>
      </c>
      <c r="D14" s="3"/>
      <c r="E14" s="3"/>
      <c r="F14" s="70">
        <v>0.217</v>
      </c>
      <c r="G14" s="64">
        <v>124.71264367816093</v>
      </c>
      <c r="H14" s="65">
        <v>0.241</v>
      </c>
      <c r="I14" s="70">
        <v>140.93567251461988</v>
      </c>
      <c r="J14" s="70">
        <v>0.227</v>
      </c>
      <c r="K14" s="64">
        <v>104.60829493087557</v>
      </c>
      <c r="L14" s="47">
        <v>0.292</v>
      </c>
      <c r="M14" s="64">
        <f t="shared" si="0"/>
        <v>121.16182572614107</v>
      </c>
      <c r="N14" s="66">
        <v>0.291</v>
      </c>
      <c r="O14" s="64">
        <f t="shared" si="1"/>
        <v>128.19383259911893</v>
      </c>
      <c r="P14" s="68">
        <v>0.32</v>
      </c>
      <c r="Q14" s="64">
        <f t="shared" si="2"/>
        <v>109.58904109589042</v>
      </c>
    </row>
    <row r="15" spans="1:17" ht="46.5" customHeight="1">
      <c r="A15" s="13" t="s">
        <v>111</v>
      </c>
      <c r="B15" s="4" t="s">
        <v>194</v>
      </c>
      <c r="C15" s="5" t="s">
        <v>7</v>
      </c>
      <c r="D15" s="3"/>
      <c r="E15" s="3" t="s">
        <v>85</v>
      </c>
      <c r="F15" s="70">
        <v>0.83</v>
      </c>
      <c r="G15" s="64"/>
      <c r="H15" s="65">
        <v>0.9</v>
      </c>
      <c r="I15" s="70"/>
      <c r="J15" s="70">
        <v>0.87</v>
      </c>
      <c r="K15" s="64"/>
      <c r="L15" s="47">
        <v>1.1</v>
      </c>
      <c r="M15" s="64"/>
      <c r="N15" s="65">
        <v>1.1</v>
      </c>
      <c r="O15" s="64"/>
      <c r="P15" s="39">
        <v>1.2</v>
      </c>
      <c r="Q15" s="64"/>
    </row>
    <row r="16" spans="1:17" ht="46.5" customHeight="1">
      <c r="A16" s="13" t="s">
        <v>198</v>
      </c>
      <c r="B16" s="4" t="s">
        <v>195</v>
      </c>
      <c r="C16" s="5" t="s">
        <v>48</v>
      </c>
      <c r="D16" s="3"/>
      <c r="E16" s="3"/>
      <c r="F16" s="78">
        <v>360</v>
      </c>
      <c r="G16" s="79">
        <v>93.26424870466322</v>
      </c>
      <c r="H16" s="65">
        <v>636</v>
      </c>
      <c r="I16" s="79">
        <v>78.71287128712872</v>
      </c>
      <c r="J16" s="70">
        <v>348</v>
      </c>
      <c r="K16" s="79">
        <v>96.66666666666667</v>
      </c>
      <c r="L16" s="48">
        <v>758</v>
      </c>
      <c r="M16" s="64">
        <f t="shared" si="0"/>
        <v>119.18238993710692</v>
      </c>
      <c r="N16" s="65">
        <f>SUM(N17:N18)</f>
        <v>359</v>
      </c>
      <c r="O16" s="64">
        <f t="shared" si="1"/>
        <v>103.16091954022988</v>
      </c>
      <c r="P16" s="65">
        <f>SUM(P17:P18)</f>
        <v>760</v>
      </c>
      <c r="Q16" s="64">
        <f t="shared" si="2"/>
        <v>100.26385224274405</v>
      </c>
    </row>
    <row r="17" spans="1:17" ht="23.25" customHeight="1">
      <c r="A17" s="13" t="s">
        <v>199</v>
      </c>
      <c r="B17" s="4" t="s">
        <v>196</v>
      </c>
      <c r="C17" s="5"/>
      <c r="D17" s="3"/>
      <c r="E17" s="3"/>
      <c r="F17" s="70">
        <v>90</v>
      </c>
      <c r="G17" s="64">
        <v>89.10891089108911</v>
      </c>
      <c r="H17" s="65">
        <v>176</v>
      </c>
      <c r="I17" s="70">
        <v>64.46886446886447</v>
      </c>
      <c r="J17" s="70">
        <v>78</v>
      </c>
      <c r="K17" s="80">
        <v>86.66666666666667</v>
      </c>
      <c r="L17" s="47">
        <v>166</v>
      </c>
      <c r="M17" s="64">
        <f t="shared" si="0"/>
        <v>94.31818181818183</v>
      </c>
      <c r="N17" s="65">
        <v>77</v>
      </c>
      <c r="O17" s="64">
        <f t="shared" si="1"/>
        <v>98.71794871794873</v>
      </c>
      <c r="P17" s="69">
        <v>170</v>
      </c>
      <c r="Q17" s="64">
        <f t="shared" si="2"/>
        <v>102.40963855421687</v>
      </c>
    </row>
    <row r="18" spans="1:18" ht="23.25" customHeight="1">
      <c r="A18" s="13" t="s">
        <v>200</v>
      </c>
      <c r="B18" s="4" t="s">
        <v>197</v>
      </c>
      <c r="C18" s="5"/>
      <c r="D18" s="3"/>
      <c r="E18" s="3"/>
      <c r="F18" s="70">
        <v>270</v>
      </c>
      <c r="G18" s="64">
        <v>94.73684210526315</v>
      </c>
      <c r="H18" s="65">
        <v>460</v>
      </c>
      <c r="I18" s="70">
        <v>85.98130841121495</v>
      </c>
      <c r="J18" s="70">
        <v>270</v>
      </c>
      <c r="K18" s="80">
        <v>100</v>
      </c>
      <c r="L18" s="47">
        <v>592</v>
      </c>
      <c r="M18" s="64">
        <f t="shared" si="0"/>
        <v>128.69565217391303</v>
      </c>
      <c r="N18" s="65">
        <v>282</v>
      </c>
      <c r="O18" s="64">
        <f t="shared" si="1"/>
        <v>104.44444444444446</v>
      </c>
      <c r="P18" s="69">
        <v>590</v>
      </c>
      <c r="Q18" s="64">
        <f t="shared" si="2"/>
        <v>99.66216216216216</v>
      </c>
      <c r="R18" s="25"/>
    </row>
    <row r="19" spans="1:18" ht="92.25" customHeight="1">
      <c r="A19" s="12" t="s">
        <v>112</v>
      </c>
      <c r="B19" s="111" t="s">
        <v>71</v>
      </c>
      <c r="C19" s="112"/>
      <c r="D19" s="3"/>
      <c r="E19" s="3"/>
      <c r="F19" s="41"/>
      <c r="G19" s="41"/>
      <c r="H19" s="41"/>
      <c r="I19" s="41"/>
      <c r="J19" s="40"/>
      <c r="K19" s="40"/>
      <c r="L19" s="54"/>
      <c r="M19" s="54"/>
      <c r="N19" s="40"/>
      <c r="O19" s="40"/>
      <c r="P19" s="40"/>
      <c r="Q19" s="40"/>
      <c r="R19" s="25"/>
    </row>
    <row r="20" spans="1:19" ht="22.5" customHeight="1">
      <c r="A20" s="13"/>
      <c r="B20" s="6" t="s">
        <v>2</v>
      </c>
      <c r="C20" s="7" t="s">
        <v>3</v>
      </c>
      <c r="D20" s="3"/>
      <c r="E20" s="3" t="s">
        <v>85</v>
      </c>
      <c r="F20" s="57">
        <f>SUM(F24+F26)</f>
        <v>463.9</v>
      </c>
      <c r="G20" s="78">
        <v>105</v>
      </c>
      <c r="H20" s="57">
        <f>SUM(H24+H26)</f>
        <v>954.1</v>
      </c>
      <c r="I20" s="78">
        <v>127.3</v>
      </c>
      <c r="J20" s="49">
        <f>SUM(J24+J26)</f>
        <v>570.6</v>
      </c>
      <c r="K20" s="49">
        <f>SUM(J20/F20)*100</f>
        <v>123.00064669109723</v>
      </c>
      <c r="L20" s="49">
        <f>SUM(L24+L26)</f>
        <v>1029.7</v>
      </c>
      <c r="M20" s="49">
        <f>SUM(L20/H20)*100</f>
        <v>107.92369772560528</v>
      </c>
      <c r="N20" s="49">
        <f>SUM(N24+N26)</f>
        <v>383.6</v>
      </c>
      <c r="O20" s="49">
        <f>SUM(N20/J20)*100</f>
        <v>67.22747984577637</v>
      </c>
      <c r="P20" s="49">
        <f>SUM(P24+P26)</f>
        <v>1030</v>
      </c>
      <c r="Q20" s="40">
        <f>SUM(P20/L20)*100</f>
        <v>100.029134699427</v>
      </c>
      <c r="R20" s="25"/>
      <c r="S20" s="26"/>
    </row>
    <row r="21" spans="1:18" ht="51" customHeight="1">
      <c r="A21" s="13" t="s">
        <v>113</v>
      </c>
      <c r="B21" s="6" t="s">
        <v>55</v>
      </c>
      <c r="C21" s="7" t="s">
        <v>56</v>
      </c>
      <c r="D21" s="3"/>
      <c r="E21" s="3"/>
      <c r="F21" s="57">
        <v>96.2</v>
      </c>
      <c r="G21" s="78"/>
      <c r="H21" s="57">
        <v>115.3</v>
      </c>
      <c r="I21" s="78"/>
      <c r="J21" s="50">
        <v>112.9</v>
      </c>
      <c r="K21" s="49"/>
      <c r="L21" s="50">
        <v>101.1</v>
      </c>
      <c r="M21" s="50"/>
      <c r="N21" s="49">
        <f>SUM(N20/J20/1.053*100)</f>
        <v>63.8437605372995</v>
      </c>
      <c r="O21" s="40"/>
      <c r="P21" s="40">
        <v>95.5</v>
      </c>
      <c r="Q21" s="40"/>
      <c r="R21" s="25"/>
    </row>
    <row r="22" spans="1:18" ht="23.25">
      <c r="A22" s="13" t="s">
        <v>114</v>
      </c>
      <c r="B22" s="6" t="s">
        <v>4</v>
      </c>
      <c r="C22" s="7"/>
      <c r="D22" s="3"/>
      <c r="E22" s="3" t="s">
        <v>85</v>
      </c>
      <c r="F22" s="57"/>
      <c r="G22" s="78"/>
      <c r="H22" s="57"/>
      <c r="I22" s="78"/>
      <c r="J22" s="50"/>
      <c r="K22" s="49"/>
      <c r="L22" s="50"/>
      <c r="M22" s="50"/>
      <c r="N22" s="50"/>
      <c r="O22" s="40"/>
      <c r="P22" s="40"/>
      <c r="Q22" s="40"/>
      <c r="R22" s="25"/>
    </row>
    <row r="23" spans="1:17" ht="46.5" customHeight="1">
      <c r="A23" s="13" t="s">
        <v>115</v>
      </c>
      <c r="B23" s="6" t="s">
        <v>57</v>
      </c>
      <c r="C23" s="7" t="s">
        <v>56</v>
      </c>
      <c r="D23" s="3"/>
      <c r="E23" s="3" t="s">
        <v>85</v>
      </c>
      <c r="F23" s="57"/>
      <c r="G23" s="78"/>
      <c r="H23" s="57"/>
      <c r="I23" s="78"/>
      <c r="J23" s="50"/>
      <c r="K23" s="49"/>
      <c r="L23" s="50"/>
      <c r="M23" s="50"/>
      <c r="N23" s="50"/>
      <c r="O23" s="40"/>
      <c r="P23" s="40"/>
      <c r="Q23" s="40"/>
    </row>
    <row r="24" spans="1:17" ht="23.25">
      <c r="A24" s="13" t="s">
        <v>116</v>
      </c>
      <c r="B24" s="6" t="s">
        <v>5</v>
      </c>
      <c r="C24" s="7" t="s">
        <v>3</v>
      </c>
      <c r="D24" s="3"/>
      <c r="E24" s="3" t="s">
        <v>85</v>
      </c>
      <c r="F24" s="57">
        <v>168.2</v>
      </c>
      <c r="G24" s="78">
        <v>110</v>
      </c>
      <c r="H24" s="57">
        <v>422.1</v>
      </c>
      <c r="I24" s="78">
        <v>142.7</v>
      </c>
      <c r="J24" s="49">
        <v>265.6</v>
      </c>
      <c r="K24" s="49">
        <f>SUM(J24/F24)*100</f>
        <v>157.9072532699168</v>
      </c>
      <c r="L24" s="50">
        <v>444.5</v>
      </c>
      <c r="M24" s="49">
        <f>SUM(L24/H24)*100</f>
        <v>105.30679933665009</v>
      </c>
      <c r="N24" s="50">
        <v>91.4</v>
      </c>
      <c r="O24" s="49">
        <f>SUM(N24/J24)*100</f>
        <v>34.41265060240964</v>
      </c>
      <c r="P24" s="40">
        <v>430.5</v>
      </c>
      <c r="Q24" s="40">
        <f>SUM(P24/L24)*100</f>
        <v>96.8503937007874</v>
      </c>
    </row>
    <row r="25" spans="1:19" ht="53.25" customHeight="1">
      <c r="A25" s="13" t="s">
        <v>117</v>
      </c>
      <c r="B25" s="6" t="s">
        <v>57</v>
      </c>
      <c r="C25" s="7" t="s">
        <v>56</v>
      </c>
      <c r="D25" s="3"/>
      <c r="E25" s="3" t="s">
        <v>85</v>
      </c>
      <c r="F25" s="58">
        <v>92.9</v>
      </c>
      <c r="G25" s="78"/>
      <c r="H25" s="57">
        <v>122.4</v>
      </c>
      <c r="I25" s="78"/>
      <c r="J25" s="50">
        <v>141.1</v>
      </c>
      <c r="K25" s="49"/>
      <c r="L25" s="50">
        <v>99.7</v>
      </c>
      <c r="M25" s="50"/>
      <c r="N25" s="49">
        <f>SUM(N24/J24/1.05*100)</f>
        <v>32.77395295467584</v>
      </c>
      <c r="O25" s="40"/>
      <c r="P25" s="40">
        <v>93</v>
      </c>
      <c r="Q25" s="40"/>
      <c r="S25" s="27"/>
    </row>
    <row r="26" spans="1:17" ht="46.5">
      <c r="A26" s="13" t="s">
        <v>118</v>
      </c>
      <c r="B26" s="6" t="s">
        <v>6</v>
      </c>
      <c r="C26" s="7" t="s">
        <v>3</v>
      </c>
      <c r="D26" s="3"/>
      <c r="E26" s="3" t="s">
        <v>85</v>
      </c>
      <c r="F26" s="57">
        <v>295.7</v>
      </c>
      <c r="G26" s="78">
        <v>102.3</v>
      </c>
      <c r="H26" s="58">
        <v>532</v>
      </c>
      <c r="I26" s="78">
        <v>117.3</v>
      </c>
      <c r="J26" s="59">
        <v>305</v>
      </c>
      <c r="K26" s="49">
        <f>SUM(J26/F26)*100</f>
        <v>103.1450794724383</v>
      </c>
      <c r="L26" s="50">
        <v>585.2</v>
      </c>
      <c r="M26" s="49">
        <f>SUM(L26/H26)*100</f>
        <v>110.00000000000001</v>
      </c>
      <c r="N26" s="50">
        <v>292.2</v>
      </c>
      <c r="O26" s="49">
        <f>SUM(N26/J26)*100</f>
        <v>95.80327868852459</v>
      </c>
      <c r="P26" s="40">
        <v>599.5</v>
      </c>
      <c r="Q26" s="40">
        <f>SUM(P26/L26)*100</f>
        <v>102.44360902255639</v>
      </c>
    </row>
    <row r="27" spans="1:17" ht="46.5">
      <c r="A27" s="13" t="s">
        <v>119</v>
      </c>
      <c r="B27" s="6" t="s">
        <v>57</v>
      </c>
      <c r="C27" s="7" t="s">
        <v>56</v>
      </c>
      <c r="D27" s="3"/>
      <c r="E27" s="3" t="s">
        <v>85</v>
      </c>
      <c r="F27" s="57">
        <v>96.7</v>
      </c>
      <c r="G27" s="78"/>
      <c r="H27" s="57">
        <v>111.3</v>
      </c>
      <c r="I27" s="78"/>
      <c r="J27" s="50">
        <v>95.8</v>
      </c>
      <c r="K27" s="49"/>
      <c r="L27" s="50">
        <v>102.1</v>
      </c>
      <c r="M27" s="50"/>
      <c r="N27" s="49">
        <f>SUM(N26/J26/1.054*100)</f>
        <v>90.89495131738575</v>
      </c>
      <c r="O27" s="40"/>
      <c r="P27" s="40">
        <v>97.2</v>
      </c>
      <c r="Q27" s="40"/>
    </row>
    <row r="28" spans="1:17" ht="23.25">
      <c r="A28" s="12" t="s">
        <v>120</v>
      </c>
      <c r="B28" s="105" t="s">
        <v>8</v>
      </c>
      <c r="C28" s="104"/>
      <c r="D28" s="3"/>
      <c r="E28" s="3"/>
      <c r="F28" s="22"/>
      <c r="G28" s="22"/>
      <c r="H28" s="22"/>
      <c r="I28" s="22"/>
      <c r="J28" s="23"/>
      <c r="K28" s="23"/>
      <c r="L28" s="54"/>
      <c r="M28" s="54"/>
      <c r="N28" s="23"/>
      <c r="O28" s="23"/>
      <c r="P28" s="23"/>
      <c r="Q28" s="23"/>
    </row>
    <row r="29" spans="1:17" ht="24" customHeight="1">
      <c r="A29" s="13" t="s">
        <v>121</v>
      </c>
      <c r="B29" s="6" t="s">
        <v>46</v>
      </c>
      <c r="C29" s="7" t="s">
        <v>9</v>
      </c>
      <c r="D29" s="3"/>
      <c r="E29" s="3"/>
      <c r="F29" s="22"/>
      <c r="G29" s="22"/>
      <c r="H29" s="22"/>
      <c r="I29" s="22"/>
      <c r="J29" s="22"/>
      <c r="K29" s="22"/>
      <c r="L29" s="54"/>
      <c r="M29" s="54"/>
      <c r="N29" s="22"/>
      <c r="O29" s="22"/>
      <c r="P29" s="22"/>
      <c r="Q29" s="22"/>
    </row>
    <row r="30" spans="1:17" ht="29.25" customHeight="1">
      <c r="A30" s="13" t="s">
        <v>122</v>
      </c>
      <c r="B30" s="6" t="s">
        <v>223</v>
      </c>
      <c r="C30" s="7" t="s">
        <v>10</v>
      </c>
      <c r="D30" s="3"/>
      <c r="E30" s="3"/>
      <c r="F30" s="22"/>
      <c r="G30" s="22"/>
      <c r="H30" s="22"/>
      <c r="I30" s="22"/>
      <c r="J30" s="22"/>
      <c r="K30" s="22"/>
      <c r="L30" s="54"/>
      <c r="M30" s="54"/>
      <c r="N30" s="22"/>
      <c r="O30" s="22"/>
      <c r="P30" s="22"/>
      <c r="Q30" s="22"/>
    </row>
    <row r="31" spans="1:17" ht="25.5" customHeight="1">
      <c r="A31" s="13" t="s">
        <v>123</v>
      </c>
      <c r="B31" s="6" t="s">
        <v>11</v>
      </c>
      <c r="C31" s="7" t="s">
        <v>12</v>
      </c>
      <c r="D31" s="3"/>
      <c r="E31" s="3"/>
      <c r="F31" s="22"/>
      <c r="G31" s="22"/>
      <c r="H31" s="22"/>
      <c r="I31" s="22"/>
      <c r="J31" s="22"/>
      <c r="K31" s="22"/>
      <c r="L31" s="54"/>
      <c r="M31" s="54"/>
      <c r="N31" s="22"/>
      <c r="O31" s="22"/>
      <c r="P31" s="22"/>
      <c r="Q31" s="22"/>
    </row>
    <row r="32" spans="1:17" ht="27" customHeight="1">
      <c r="A32" s="13" t="s">
        <v>124</v>
      </c>
      <c r="B32" s="6" t="s">
        <v>45</v>
      </c>
      <c r="C32" s="7" t="s">
        <v>13</v>
      </c>
      <c r="D32" s="3"/>
      <c r="E32" s="3"/>
      <c r="F32" s="22"/>
      <c r="G32" s="22"/>
      <c r="H32" s="22"/>
      <c r="I32" s="22"/>
      <c r="J32" s="22"/>
      <c r="K32" s="22"/>
      <c r="L32" s="54"/>
      <c r="M32" s="54"/>
      <c r="N32" s="22"/>
      <c r="O32" s="22"/>
      <c r="P32" s="22"/>
      <c r="Q32" s="22"/>
    </row>
    <row r="33" spans="1:17" ht="28.5" customHeight="1">
      <c r="A33" s="13" t="s">
        <v>125</v>
      </c>
      <c r="B33" s="6" t="s">
        <v>220</v>
      </c>
      <c r="C33" s="7" t="s">
        <v>13</v>
      </c>
      <c r="D33" s="3"/>
      <c r="E33" s="3"/>
      <c r="F33" s="22">
        <v>29.1</v>
      </c>
      <c r="G33" s="22">
        <v>86.6</v>
      </c>
      <c r="H33" s="22">
        <v>58.9</v>
      </c>
      <c r="I33" s="22">
        <v>175.3</v>
      </c>
      <c r="J33" s="22">
        <v>33.4</v>
      </c>
      <c r="K33" s="22">
        <v>114.8</v>
      </c>
      <c r="L33" s="50">
        <v>68.5</v>
      </c>
      <c r="M33" s="49">
        <v>116.3</v>
      </c>
      <c r="N33" s="22">
        <v>33.1</v>
      </c>
      <c r="O33" s="22">
        <f>N33/J33*100</f>
        <v>99.10179640718565</v>
      </c>
      <c r="P33" s="22">
        <v>71.3</v>
      </c>
      <c r="Q33" s="40">
        <f>P33/L33*100</f>
        <v>104.0875912408759</v>
      </c>
    </row>
    <row r="34" spans="1:17" ht="27.75" customHeight="1">
      <c r="A34" s="13" t="s">
        <v>126</v>
      </c>
      <c r="B34" s="6" t="s">
        <v>100</v>
      </c>
      <c r="C34" s="7" t="s">
        <v>13</v>
      </c>
      <c r="D34" s="3"/>
      <c r="E34" s="3"/>
      <c r="F34" s="22"/>
      <c r="G34" s="22"/>
      <c r="H34" s="22"/>
      <c r="I34" s="22"/>
      <c r="J34" s="22"/>
      <c r="K34" s="22"/>
      <c r="L34" s="50"/>
      <c r="M34" s="49"/>
      <c r="N34" s="22"/>
      <c r="O34" s="22"/>
      <c r="P34" s="22"/>
      <c r="Q34" s="40"/>
    </row>
    <row r="35" spans="1:17" ht="27" customHeight="1">
      <c r="A35" s="13" t="s">
        <v>127</v>
      </c>
      <c r="B35" s="6" t="s">
        <v>14</v>
      </c>
      <c r="C35" s="7" t="s">
        <v>13</v>
      </c>
      <c r="D35" s="3"/>
      <c r="E35" s="3"/>
      <c r="F35" s="22">
        <v>5.9</v>
      </c>
      <c r="G35" s="22">
        <v>70.2</v>
      </c>
      <c r="H35" s="22">
        <v>14.4</v>
      </c>
      <c r="I35" s="22">
        <v>171.4</v>
      </c>
      <c r="J35" s="22">
        <v>9.5</v>
      </c>
      <c r="K35" s="22">
        <v>161</v>
      </c>
      <c r="L35" s="50">
        <v>18.4</v>
      </c>
      <c r="M35" s="49">
        <v>127.8</v>
      </c>
      <c r="N35" s="22">
        <v>12.9</v>
      </c>
      <c r="O35" s="22">
        <f>N35/J35*100</f>
        <v>135.78947368421052</v>
      </c>
      <c r="P35" s="22">
        <v>19.2</v>
      </c>
      <c r="Q35" s="40">
        <f>P35/L35*100</f>
        <v>104.34782608695652</v>
      </c>
    </row>
    <row r="36" spans="1:17" ht="25.5" customHeight="1">
      <c r="A36" s="13" t="s">
        <v>201</v>
      </c>
      <c r="B36" s="6" t="s">
        <v>209</v>
      </c>
      <c r="C36" s="7" t="s">
        <v>30</v>
      </c>
      <c r="D36" s="3"/>
      <c r="E36" s="3"/>
      <c r="F36" s="22"/>
      <c r="G36" s="22"/>
      <c r="H36" s="22"/>
      <c r="I36" s="22"/>
      <c r="J36" s="22"/>
      <c r="K36" s="22"/>
      <c r="L36" s="54"/>
      <c r="M36" s="54"/>
      <c r="N36" s="22"/>
      <c r="O36" s="22"/>
      <c r="P36" s="22"/>
      <c r="Q36" s="22"/>
    </row>
    <row r="37" spans="1:17" ht="25.5" customHeight="1">
      <c r="A37" s="13" t="s">
        <v>202</v>
      </c>
      <c r="B37" s="6" t="s">
        <v>208</v>
      </c>
      <c r="C37" s="7" t="s">
        <v>30</v>
      </c>
      <c r="D37" s="3"/>
      <c r="E37" s="3"/>
      <c r="F37" s="22"/>
      <c r="G37" s="22"/>
      <c r="H37" s="22"/>
      <c r="I37" s="22"/>
      <c r="J37" s="22"/>
      <c r="K37" s="22"/>
      <c r="L37" s="54"/>
      <c r="M37" s="54"/>
      <c r="N37" s="22"/>
      <c r="O37" s="22"/>
      <c r="P37" s="22"/>
      <c r="Q37" s="22"/>
    </row>
    <row r="38" spans="1:17" ht="27" customHeight="1">
      <c r="A38" s="13" t="s">
        <v>203</v>
      </c>
      <c r="B38" s="6" t="s">
        <v>210</v>
      </c>
      <c r="C38" s="7" t="s">
        <v>218</v>
      </c>
      <c r="D38" s="3"/>
      <c r="E38" s="3"/>
      <c r="F38" s="22"/>
      <c r="G38" s="22"/>
      <c r="H38" s="22"/>
      <c r="I38" s="22"/>
      <c r="J38" s="22"/>
      <c r="K38" s="22"/>
      <c r="L38" s="54"/>
      <c r="M38" s="54"/>
      <c r="N38" s="22"/>
      <c r="O38" s="22"/>
      <c r="P38" s="22"/>
      <c r="Q38" s="22"/>
    </row>
    <row r="39" spans="1:17" ht="25.5" customHeight="1">
      <c r="A39" s="13" t="s">
        <v>204</v>
      </c>
      <c r="B39" s="6" t="s">
        <v>212</v>
      </c>
      <c r="C39" s="7" t="s">
        <v>217</v>
      </c>
      <c r="D39" s="3"/>
      <c r="E39" s="3"/>
      <c r="F39" s="22"/>
      <c r="G39" s="22"/>
      <c r="H39" s="22"/>
      <c r="I39" s="22"/>
      <c r="J39" s="22"/>
      <c r="K39" s="22"/>
      <c r="L39" s="54"/>
      <c r="M39" s="54"/>
      <c r="N39" s="22"/>
      <c r="O39" s="22"/>
      <c r="P39" s="22"/>
      <c r="Q39" s="22"/>
    </row>
    <row r="40" spans="1:17" ht="22.5" customHeight="1">
      <c r="A40" s="13" t="s">
        <v>205</v>
      </c>
      <c r="B40" s="6" t="s">
        <v>211</v>
      </c>
      <c r="C40" s="7" t="s">
        <v>219</v>
      </c>
      <c r="D40" s="3"/>
      <c r="E40" s="3"/>
      <c r="F40" s="22"/>
      <c r="G40" s="22"/>
      <c r="H40" s="22"/>
      <c r="I40" s="22"/>
      <c r="J40" s="22"/>
      <c r="K40" s="22"/>
      <c r="L40" s="54"/>
      <c r="M40" s="54"/>
      <c r="N40" s="22"/>
      <c r="O40" s="22"/>
      <c r="P40" s="22"/>
      <c r="Q40" s="22"/>
    </row>
    <row r="41" spans="1:17" ht="27" customHeight="1">
      <c r="A41" s="13" t="s">
        <v>206</v>
      </c>
      <c r="B41" s="6" t="s">
        <v>213</v>
      </c>
      <c r="C41" s="7" t="s">
        <v>219</v>
      </c>
      <c r="D41" s="3"/>
      <c r="E41" s="3"/>
      <c r="F41" s="22"/>
      <c r="G41" s="22"/>
      <c r="H41" s="22"/>
      <c r="I41" s="22"/>
      <c r="J41" s="22"/>
      <c r="K41" s="22"/>
      <c r="L41" s="54"/>
      <c r="M41" s="54"/>
      <c r="N41" s="22"/>
      <c r="O41" s="22"/>
      <c r="P41" s="22"/>
      <c r="Q41" s="22"/>
    </row>
    <row r="42" spans="1:17" ht="25.5" customHeight="1">
      <c r="A42" s="13" t="s">
        <v>207</v>
      </c>
      <c r="B42" s="6" t="s">
        <v>214</v>
      </c>
      <c r="C42" s="7" t="s">
        <v>219</v>
      </c>
      <c r="D42" s="3"/>
      <c r="E42" s="3"/>
      <c r="F42" s="22"/>
      <c r="G42" s="22"/>
      <c r="H42" s="22"/>
      <c r="I42" s="22"/>
      <c r="J42" s="22"/>
      <c r="K42" s="22"/>
      <c r="L42" s="54"/>
      <c r="M42" s="54"/>
      <c r="N42" s="22"/>
      <c r="O42" s="22"/>
      <c r="P42" s="22"/>
      <c r="Q42" s="22"/>
    </row>
    <row r="43" spans="1:17" ht="49.5" customHeight="1">
      <c r="A43" s="13" t="s">
        <v>221</v>
      </c>
      <c r="B43" s="6" t="s">
        <v>215</v>
      </c>
      <c r="C43" s="7" t="s">
        <v>30</v>
      </c>
      <c r="D43" s="3"/>
      <c r="E43" s="3"/>
      <c r="F43" s="22"/>
      <c r="G43" s="22"/>
      <c r="H43" s="22"/>
      <c r="I43" s="22"/>
      <c r="J43" s="22"/>
      <c r="K43" s="22"/>
      <c r="L43" s="54"/>
      <c r="M43" s="54"/>
      <c r="N43" s="22"/>
      <c r="O43" s="22"/>
      <c r="P43" s="22"/>
      <c r="Q43" s="22"/>
    </row>
    <row r="44" spans="1:17" ht="24.75" customHeight="1">
      <c r="A44" s="12" t="s">
        <v>128</v>
      </c>
      <c r="B44" s="103" t="s">
        <v>72</v>
      </c>
      <c r="C44" s="104"/>
      <c r="D44" s="3"/>
      <c r="E44" s="3"/>
      <c r="F44" s="41"/>
      <c r="G44" s="41"/>
      <c r="H44" s="41"/>
      <c r="I44" s="41"/>
      <c r="J44" s="41"/>
      <c r="K44" s="40"/>
      <c r="L44" s="50"/>
      <c r="M44" s="49"/>
      <c r="N44" s="41"/>
      <c r="O44" s="40"/>
      <c r="P44" s="40"/>
      <c r="Q44" s="23"/>
    </row>
    <row r="45" spans="1:18" ht="28.5" customHeight="1">
      <c r="A45" s="13"/>
      <c r="B45" s="6" t="s">
        <v>2</v>
      </c>
      <c r="C45" s="7" t="s">
        <v>15</v>
      </c>
      <c r="D45" s="3"/>
      <c r="E45" s="3" t="s">
        <v>85</v>
      </c>
      <c r="F45" s="41">
        <v>218.6</v>
      </c>
      <c r="G45" s="92">
        <v>63</v>
      </c>
      <c r="H45" s="41">
        <v>2658.8</v>
      </c>
      <c r="I45" s="92">
        <v>105.7</v>
      </c>
      <c r="J45" s="41">
        <v>245.7</v>
      </c>
      <c r="K45" s="49">
        <f>SUM(J45/F45)*100</f>
        <v>112.39707227813358</v>
      </c>
      <c r="L45" s="50">
        <v>1192.3</v>
      </c>
      <c r="M45" s="49">
        <f>SUM(L45/H45)*100</f>
        <v>44.84353843839325</v>
      </c>
      <c r="N45" s="41">
        <v>76.3</v>
      </c>
      <c r="O45" s="49">
        <f>SUM(N45/J45)*100</f>
        <v>31.054131054131055</v>
      </c>
      <c r="P45" s="40">
        <v>1152.7</v>
      </c>
      <c r="Q45" s="40">
        <f>SUM(P45/L45)*100</f>
        <v>96.67868824960162</v>
      </c>
      <c r="R45" s="28"/>
    </row>
    <row r="46" spans="1:18" ht="23.25" customHeight="1">
      <c r="A46" s="13" t="s">
        <v>129</v>
      </c>
      <c r="B46" s="15" t="s">
        <v>54</v>
      </c>
      <c r="C46" s="16" t="s">
        <v>58</v>
      </c>
      <c r="D46" s="3"/>
      <c r="E46" s="3" t="s">
        <v>85</v>
      </c>
      <c r="F46" s="41">
        <v>55.1</v>
      </c>
      <c r="G46" s="92"/>
      <c r="H46" s="41">
        <v>92.2</v>
      </c>
      <c r="I46" s="92"/>
      <c r="J46" s="40">
        <f>J45/F45/1.053*100</f>
        <v>106.73985971332725</v>
      </c>
      <c r="K46" s="49"/>
      <c r="L46" s="49">
        <v>42.2</v>
      </c>
      <c r="M46" s="50"/>
      <c r="N46" s="40">
        <f>N45/J45/1.045*100</f>
        <v>29.716871822134983</v>
      </c>
      <c r="O46" s="41"/>
      <c r="P46" s="40">
        <v>91.8</v>
      </c>
      <c r="Q46" s="40"/>
      <c r="R46" s="28"/>
    </row>
    <row r="47" spans="1:18" ht="52.5" customHeight="1">
      <c r="A47" s="12" t="s">
        <v>130</v>
      </c>
      <c r="B47" s="105" t="s">
        <v>73</v>
      </c>
      <c r="C47" s="104"/>
      <c r="D47" s="3"/>
      <c r="E47" s="3"/>
      <c r="F47" s="41"/>
      <c r="G47" s="92"/>
      <c r="H47" s="41"/>
      <c r="I47" s="92"/>
      <c r="J47" s="40"/>
      <c r="K47" s="49"/>
      <c r="L47" s="50"/>
      <c r="M47" s="50"/>
      <c r="N47" s="40"/>
      <c r="O47" s="40"/>
      <c r="P47" s="40"/>
      <c r="Q47" s="40"/>
      <c r="R47" s="28"/>
    </row>
    <row r="48" spans="1:18" ht="23.25">
      <c r="A48" s="13"/>
      <c r="B48" s="6" t="s">
        <v>2</v>
      </c>
      <c r="C48" s="7" t="s">
        <v>16</v>
      </c>
      <c r="D48" s="3"/>
      <c r="E48" s="3" t="s">
        <v>85</v>
      </c>
      <c r="F48" s="41">
        <v>932.598</v>
      </c>
      <c r="G48" s="92">
        <v>103.6</v>
      </c>
      <c r="H48" s="41">
        <v>2000.6</v>
      </c>
      <c r="I48" s="92">
        <v>95.5</v>
      </c>
      <c r="J48" s="41">
        <v>465.302</v>
      </c>
      <c r="K48" s="49">
        <f>SUM(J48/F48)*100</f>
        <v>49.89309434504471</v>
      </c>
      <c r="L48" s="49">
        <v>854.4</v>
      </c>
      <c r="M48" s="49">
        <f>SUM(L48/H48)*100</f>
        <v>42.707187843646906</v>
      </c>
      <c r="N48" s="41">
        <v>283.4</v>
      </c>
      <c r="O48" s="49">
        <f>SUM(N48/J48)*100</f>
        <v>60.90667996269089</v>
      </c>
      <c r="P48" s="40">
        <v>894.6</v>
      </c>
      <c r="Q48" s="40">
        <f>SUM(P48/L48)*100</f>
        <v>104.70505617977528</v>
      </c>
      <c r="R48" s="28"/>
    </row>
    <row r="49" spans="1:18" ht="51" customHeight="1">
      <c r="A49" s="13" t="s">
        <v>131</v>
      </c>
      <c r="B49" s="15" t="s">
        <v>54</v>
      </c>
      <c r="C49" s="16" t="s">
        <v>229</v>
      </c>
      <c r="D49" s="3"/>
      <c r="E49" s="3" t="s">
        <v>85</v>
      </c>
      <c r="F49" s="41">
        <v>98</v>
      </c>
      <c r="G49" s="92"/>
      <c r="H49" s="92">
        <v>90.4</v>
      </c>
      <c r="I49" s="92"/>
      <c r="J49" s="41">
        <v>49.1</v>
      </c>
      <c r="K49" s="49"/>
      <c r="L49" s="49">
        <v>41.1</v>
      </c>
      <c r="M49" s="50"/>
      <c r="N49" s="41">
        <f>N48/J48/1.047*100</f>
        <v>58.172569209828936</v>
      </c>
      <c r="O49" s="40"/>
      <c r="P49" s="40">
        <v>100</v>
      </c>
      <c r="Q49" s="40"/>
      <c r="R49" s="28"/>
    </row>
    <row r="50" spans="1:18" ht="24" customHeight="1">
      <c r="A50" s="12" t="s">
        <v>132</v>
      </c>
      <c r="B50" s="103" t="s">
        <v>74</v>
      </c>
      <c r="C50" s="104"/>
      <c r="D50" s="3"/>
      <c r="E50" s="3"/>
      <c r="F50" s="22"/>
      <c r="G50" s="93"/>
      <c r="H50" s="93"/>
      <c r="I50" s="93"/>
      <c r="J50" s="23"/>
      <c r="K50" s="49"/>
      <c r="L50" s="50"/>
      <c r="M50" s="50"/>
      <c r="N50" s="23"/>
      <c r="O50" s="23"/>
      <c r="P50" s="23"/>
      <c r="Q50" s="23"/>
      <c r="R50" s="28"/>
    </row>
    <row r="51" spans="1:17" ht="46.5">
      <c r="A51" s="13"/>
      <c r="B51" s="6" t="s">
        <v>255</v>
      </c>
      <c r="C51" s="7" t="s">
        <v>16</v>
      </c>
      <c r="D51" s="3"/>
      <c r="E51" s="3" t="s">
        <v>85</v>
      </c>
      <c r="F51" s="30">
        <v>3915.2</v>
      </c>
      <c r="G51" s="94">
        <v>158.7</v>
      </c>
      <c r="H51" s="22">
        <v>8449.1</v>
      </c>
      <c r="I51" s="93">
        <v>159.5</v>
      </c>
      <c r="J51" s="30">
        <v>3958.3</v>
      </c>
      <c r="K51" s="49">
        <f>SUM(J51/F51)*100</f>
        <v>101.10083776052309</v>
      </c>
      <c r="L51" s="50">
        <v>8662.4</v>
      </c>
      <c r="M51" s="49">
        <f>SUM(L51/H51)*100</f>
        <v>102.52452923980069</v>
      </c>
      <c r="N51" s="30"/>
      <c r="O51" s="49"/>
      <c r="P51" s="30">
        <v>8873.3</v>
      </c>
      <c r="Q51" s="40">
        <f>SUM(P51/L51)*100</f>
        <v>102.43466014037679</v>
      </c>
    </row>
    <row r="52" spans="1:17" ht="49.5" customHeight="1">
      <c r="A52" s="13" t="s">
        <v>133</v>
      </c>
      <c r="B52" s="15" t="s">
        <v>54</v>
      </c>
      <c r="C52" s="16" t="s">
        <v>229</v>
      </c>
      <c r="D52" s="3"/>
      <c r="E52" s="3" t="s">
        <v>85</v>
      </c>
      <c r="F52" s="30">
        <v>138.9</v>
      </c>
      <c r="G52" s="94"/>
      <c r="H52" s="93">
        <v>139.1</v>
      </c>
      <c r="I52" s="93"/>
      <c r="J52" s="30">
        <f>J51/F51/1.093*100</f>
        <v>92.49847919535507</v>
      </c>
      <c r="K52" s="49"/>
      <c r="L52" s="50">
        <v>94.1</v>
      </c>
      <c r="M52" s="54"/>
      <c r="N52" s="30"/>
      <c r="O52" s="30"/>
      <c r="P52" s="30">
        <v>98.4</v>
      </c>
      <c r="Q52" s="30"/>
    </row>
    <row r="53" spans="1:17" ht="24" customHeight="1">
      <c r="A53" s="12" t="s">
        <v>134</v>
      </c>
      <c r="B53" s="103" t="s">
        <v>75</v>
      </c>
      <c r="C53" s="104"/>
      <c r="D53" s="3"/>
      <c r="E53" s="3"/>
      <c r="F53" s="23"/>
      <c r="G53" s="95"/>
      <c r="H53" s="93"/>
      <c r="I53" s="93"/>
      <c r="J53" s="23"/>
      <c r="K53" s="49"/>
      <c r="L53" s="50"/>
      <c r="M53" s="54"/>
      <c r="N53" s="23"/>
      <c r="O53" s="23"/>
      <c r="P53" s="23"/>
      <c r="Q53" s="23"/>
    </row>
    <row r="54" spans="1:17" ht="27" customHeight="1">
      <c r="A54" s="13"/>
      <c r="B54" s="6" t="s">
        <v>255</v>
      </c>
      <c r="C54" s="7" t="s">
        <v>16</v>
      </c>
      <c r="D54" s="3"/>
      <c r="E54" s="3" t="s">
        <v>85</v>
      </c>
      <c r="F54" s="30">
        <v>1360.7</v>
      </c>
      <c r="G54" s="94">
        <v>113.9</v>
      </c>
      <c r="H54" s="22">
        <v>2392.9</v>
      </c>
      <c r="I54" s="93">
        <v>103.5</v>
      </c>
      <c r="J54" s="30">
        <v>1430.6</v>
      </c>
      <c r="K54" s="49">
        <f>SUM(J54/F54)*100</f>
        <v>105.13706180642315</v>
      </c>
      <c r="L54" s="50">
        <v>2483.7</v>
      </c>
      <c r="M54" s="49">
        <f>SUM(L54/H54)*100</f>
        <v>103.79455890342261</v>
      </c>
      <c r="N54" s="30"/>
      <c r="O54" s="30"/>
      <c r="P54" s="30">
        <v>2536.4</v>
      </c>
      <c r="Q54" s="40">
        <f>SUM(P54/L54)*100</f>
        <v>102.12183436002739</v>
      </c>
    </row>
    <row r="55" spans="1:17" ht="48" customHeight="1">
      <c r="A55" s="13" t="s">
        <v>135</v>
      </c>
      <c r="B55" s="15" t="s">
        <v>54</v>
      </c>
      <c r="C55" s="16" t="s">
        <v>229</v>
      </c>
      <c r="D55" s="3"/>
      <c r="E55" s="3" t="s">
        <v>85</v>
      </c>
      <c r="F55" s="30">
        <v>100.1</v>
      </c>
      <c r="G55" s="94"/>
      <c r="H55" s="93">
        <v>92.1</v>
      </c>
      <c r="I55" s="93"/>
      <c r="J55" s="30">
        <v>96.4</v>
      </c>
      <c r="K55" s="30"/>
      <c r="L55" s="49">
        <v>96</v>
      </c>
      <c r="M55" s="54"/>
      <c r="N55" s="30"/>
      <c r="O55" s="30"/>
      <c r="P55" s="30">
        <v>98.1</v>
      </c>
      <c r="Q55" s="30"/>
    </row>
    <row r="56" spans="1:17" ht="55.5" customHeight="1">
      <c r="A56" s="12" t="s">
        <v>136</v>
      </c>
      <c r="B56" s="106" t="s">
        <v>17</v>
      </c>
      <c r="C56" s="107"/>
      <c r="D56" s="3"/>
      <c r="E56" s="3"/>
      <c r="F56" s="22"/>
      <c r="G56" s="22"/>
      <c r="H56" s="22"/>
      <c r="I56" s="22"/>
      <c r="J56" s="23"/>
      <c r="K56" s="23"/>
      <c r="L56" s="55"/>
      <c r="M56" s="55"/>
      <c r="N56" s="23"/>
      <c r="O56" s="23"/>
      <c r="P56" s="23"/>
      <c r="Q56" s="23"/>
    </row>
    <row r="57" spans="1:17" ht="47.25" customHeight="1">
      <c r="A57" s="13"/>
      <c r="B57" s="6" t="s">
        <v>2</v>
      </c>
      <c r="C57" s="7" t="s">
        <v>3</v>
      </c>
      <c r="D57" s="3"/>
      <c r="E57" s="3" t="s">
        <v>85</v>
      </c>
      <c r="F57" s="41">
        <v>97.6</v>
      </c>
      <c r="G57" s="41">
        <v>130.1</v>
      </c>
      <c r="H57" s="41">
        <v>223.5</v>
      </c>
      <c r="I57" s="41">
        <v>139.7748592870544</v>
      </c>
      <c r="J57" s="41">
        <f>118806.324/1000</f>
        <v>118.80632399999999</v>
      </c>
      <c r="K57" s="41">
        <f>J57/F57*100</f>
        <v>121.72779098360655</v>
      </c>
      <c r="L57" s="18">
        <f>269243.692/1000</f>
        <v>269.24369199999995</v>
      </c>
      <c r="M57" s="18">
        <f>SUM(L57/H57)*100</f>
        <v>120.46697628635346</v>
      </c>
      <c r="N57" s="41">
        <v>143.23591</v>
      </c>
      <c r="O57" s="41">
        <v>120.56252998788179</v>
      </c>
      <c r="P57" s="41">
        <v>285.8904</v>
      </c>
      <c r="Q57" s="40">
        <v>106.18276620571675</v>
      </c>
    </row>
    <row r="58" spans="1:17" ht="44.25" customHeight="1">
      <c r="A58" s="13" t="s">
        <v>137</v>
      </c>
      <c r="B58" s="6" t="s">
        <v>84</v>
      </c>
      <c r="C58" s="7" t="s">
        <v>56</v>
      </c>
      <c r="D58" s="3"/>
      <c r="E58" s="3" t="s">
        <v>85</v>
      </c>
      <c r="F58" s="41">
        <f>G57/1.03</f>
        <v>126.31067961165047</v>
      </c>
      <c r="G58" s="41"/>
      <c r="H58" s="41">
        <v>135.70374688063532</v>
      </c>
      <c r="I58" s="41"/>
      <c r="J58" s="41">
        <f>J57/F57/1.03*100</f>
        <v>118.18232134330732</v>
      </c>
      <c r="K58" s="41"/>
      <c r="L58" s="18">
        <f>L57/J57/1.03*100</f>
        <v>220.02334043972826</v>
      </c>
      <c r="M58" s="55"/>
      <c r="N58" s="41">
        <v>120.56252998788179</v>
      </c>
      <c r="O58" s="41"/>
      <c r="P58" s="41">
        <v>106.18276620571675</v>
      </c>
      <c r="Q58" s="41"/>
    </row>
    <row r="59" spans="1:17" ht="24" customHeight="1">
      <c r="A59" s="13" t="s">
        <v>138</v>
      </c>
      <c r="B59" s="6" t="s">
        <v>18</v>
      </c>
      <c r="C59" s="7" t="s">
        <v>19</v>
      </c>
      <c r="D59" s="3"/>
      <c r="E59" s="3"/>
      <c r="F59" s="41">
        <f>1019.584/1000</f>
        <v>1.019584</v>
      </c>
      <c r="G59" s="41">
        <v>125.7</v>
      </c>
      <c r="H59" s="41">
        <v>2.458</v>
      </c>
      <c r="I59" s="41">
        <v>147.27381665668065</v>
      </c>
      <c r="J59" s="41">
        <f>1352.6/1000</f>
        <v>1.3525999999999998</v>
      </c>
      <c r="K59" s="41">
        <f>J59/F59*100</f>
        <v>132.66194840248568</v>
      </c>
      <c r="L59" s="45">
        <v>3.087</v>
      </c>
      <c r="M59" s="18">
        <f>SUM(L59/H59)*100</f>
        <v>125.58991049633848</v>
      </c>
      <c r="N59" s="41">
        <v>1.618</v>
      </c>
      <c r="O59" s="41">
        <v>119.62146976193999</v>
      </c>
      <c r="P59" s="41">
        <v>3.159</v>
      </c>
      <c r="Q59" s="40">
        <v>102.33236151603498</v>
      </c>
    </row>
    <row r="60" spans="1:17" ht="27" customHeight="1">
      <c r="A60" s="13" t="s">
        <v>139</v>
      </c>
      <c r="B60" s="6" t="s">
        <v>20</v>
      </c>
      <c r="C60" s="7" t="s">
        <v>19</v>
      </c>
      <c r="D60" s="3"/>
      <c r="E60" s="3"/>
      <c r="F60" s="41">
        <f>833.887/1000</f>
        <v>0.8338869999999999</v>
      </c>
      <c r="G60" s="41">
        <v>108.9</v>
      </c>
      <c r="H60" s="41">
        <v>1.765</v>
      </c>
      <c r="I60" s="41">
        <v>117.12010617120106</v>
      </c>
      <c r="J60" s="41">
        <f>886.284/1000</f>
        <v>0.886284</v>
      </c>
      <c r="K60" s="41">
        <f>J60/F60*100</f>
        <v>106.28346526567749</v>
      </c>
      <c r="L60" s="91">
        <v>1.95</v>
      </c>
      <c r="M60" s="18">
        <f>SUM(L60/H60)*100</f>
        <v>110.48158640226629</v>
      </c>
      <c r="N60" s="41">
        <v>1.162</v>
      </c>
      <c r="O60" s="41">
        <v>131.1092155561874</v>
      </c>
      <c r="P60" s="41">
        <v>2.247</v>
      </c>
      <c r="Q60" s="40">
        <v>115.23076923076923</v>
      </c>
    </row>
    <row r="61" spans="1:17" ht="25.5" customHeight="1">
      <c r="A61" s="13" t="s">
        <v>140</v>
      </c>
      <c r="B61" s="6" t="s">
        <v>21</v>
      </c>
      <c r="C61" s="7" t="s">
        <v>22</v>
      </c>
      <c r="D61" s="3"/>
      <c r="E61" s="3"/>
      <c r="F61" s="41"/>
      <c r="G61" s="41"/>
      <c r="H61" s="41"/>
      <c r="I61" s="41" t="s">
        <v>246</v>
      </c>
      <c r="J61" s="41"/>
      <c r="K61" s="41"/>
      <c r="L61" s="55"/>
      <c r="M61" s="55"/>
      <c r="N61" s="41"/>
      <c r="O61" s="41"/>
      <c r="P61" s="41"/>
      <c r="Q61" s="41"/>
    </row>
    <row r="62" spans="1:17" ht="24.75" customHeight="1">
      <c r="A62" s="13" t="s">
        <v>141</v>
      </c>
      <c r="B62" s="6" t="s">
        <v>23</v>
      </c>
      <c r="C62" s="7" t="s">
        <v>19</v>
      </c>
      <c r="D62" s="3"/>
      <c r="E62" s="3"/>
      <c r="F62" s="41"/>
      <c r="G62" s="41"/>
      <c r="H62" s="41"/>
      <c r="I62" s="41" t="s">
        <v>246</v>
      </c>
      <c r="J62" s="41"/>
      <c r="K62" s="41"/>
      <c r="L62" s="55"/>
      <c r="M62" s="55"/>
      <c r="N62" s="41"/>
      <c r="O62" s="41"/>
      <c r="P62" s="41"/>
      <c r="Q62" s="41"/>
    </row>
    <row r="63" spans="1:17" ht="23.25" customHeight="1">
      <c r="A63" s="13" t="s">
        <v>142</v>
      </c>
      <c r="B63" s="6" t="s">
        <v>24</v>
      </c>
      <c r="C63" s="7" t="s">
        <v>19</v>
      </c>
      <c r="D63" s="3"/>
      <c r="E63" s="3"/>
      <c r="F63" s="92"/>
      <c r="G63" s="92"/>
      <c r="H63" s="92"/>
      <c r="I63" s="92"/>
      <c r="J63" s="92"/>
      <c r="K63" s="92"/>
      <c r="L63" s="97"/>
      <c r="M63" s="97"/>
      <c r="N63" s="92"/>
      <c r="O63" s="92"/>
      <c r="P63" s="41"/>
      <c r="Q63" s="41"/>
    </row>
    <row r="64" spans="1:17" ht="24" customHeight="1">
      <c r="A64" s="13" t="s">
        <v>143</v>
      </c>
      <c r="B64" s="6" t="s">
        <v>25</v>
      </c>
      <c r="C64" s="7" t="s">
        <v>26</v>
      </c>
      <c r="D64" s="3"/>
      <c r="E64" s="3"/>
      <c r="F64" s="41">
        <v>9.945</v>
      </c>
      <c r="G64" s="41">
        <v>112.6</v>
      </c>
      <c r="H64" s="41">
        <v>9.697</v>
      </c>
      <c r="I64" s="41">
        <v>106.28014028934676</v>
      </c>
      <c r="J64" s="41">
        <v>10.5</v>
      </c>
      <c r="K64" s="41">
        <f>J64/F64*100</f>
        <v>105.58069381598794</v>
      </c>
      <c r="L64" s="45">
        <v>10.933</v>
      </c>
      <c r="M64" s="18">
        <f>SUM(L64/H64)*100</f>
        <v>112.74621016809323</v>
      </c>
      <c r="N64" s="41">
        <v>11.559</v>
      </c>
      <c r="O64" s="41">
        <v>110.08571428571427</v>
      </c>
      <c r="P64" s="23">
        <v>11.2</v>
      </c>
      <c r="Q64" s="40">
        <v>102.44214762645203</v>
      </c>
    </row>
    <row r="65" spans="1:17" ht="24" customHeight="1">
      <c r="A65" s="12" t="s">
        <v>144</v>
      </c>
      <c r="B65" s="105" t="s">
        <v>66</v>
      </c>
      <c r="C65" s="104"/>
      <c r="D65" s="3"/>
      <c r="E65" s="3"/>
      <c r="F65" s="22"/>
      <c r="G65" s="22"/>
      <c r="H65" s="22"/>
      <c r="I65" s="22"/>
      <c r="J65" s="23"/>
      <c r="K65" s="23"/>
      <c r="L65" s="54"/>
      <c r="M65" s="18"/>
      <c r="N65" s="23"/>
      <c r="O65" s="23"/>
      <c r="P65" s="23"/>
      <c r="Q65" s="23"/>
    </row>
    <row r="66" spans="1:17" ht="22.5" customHeight="1">
      <c r="A66" s="13" t="s">
        <v>145</v>
      </c>
      <c r="B66" s="42" t="s">
        <v>60</v>
      </c>
      <c r="C66" s="43" t="s">
        <v>62</v>
      </c>
      <c r="D66" s="3"/>
      <c r="E66" s="3"/>
      <c r="F66" s="57">
        <v>1238.8</v>
      </c>
      <c r="G66" s="58">
        <v>104</v>
      </c>
      <c r="H66" s="57">
        <v>2480.6</v>
      </c>
      <c r="I66" s="57">
        <v>99.5</v>
      </c>
      <c r="J66" s="50">
        <v>1108.7</v>
      </c>
      <c r="K66" s="49">
        <f>J66/F66*100</f>
        <v>89.49790119470455</v>
      </c>
      <c r="L66" s="50">
        <v>2398.4</v>
      </c>
      <c r="M66" s="49">
        <f>L66/H66*100</f>
        <v>96.6862855760703</v>
      </c>
      <c r="N66" s="50">
        <v>1015.8</v>
      </c>
      <c r="O66" s="49">
        <f>N66/J66*100</f>
        <v>91.62081717326598</v>
      </c>
      <c r="P66" s="23">
        <v>2244</v>
      </c>
      <c r="Q66" s="40">
        <f>P66/L66*100</f>
        <v>93.56237491661106</v>
      </c>
    </row>
    <row r="67" spans="1:17" ht="54" customHeight="1">
      <c r="A67" s="13" t="s">
        <v>146</v>
      </c>
      <c r="B67" s="42" t="s">
        <v>69</v>
      </c>
      <c r="C67" s="43" t="s">
        <v>62</v>
      </c>
      <c r="D67" s="3"/>
      <c r="E67" s="3"/>
      <c r="F67" s="60">
        <v>407</v>
      </c>
      <c r="G67" s="57">
        <v>129.6</v>
      </c>
      <c r="H67" s="57">
        <v>772</v>
      </c>
      <c r="I67" s="57">
        <v>99.2</v>
      </c>
      <c r="J67" s="50">
        <v>310.9</v>
      </c>
      <c r="K67" s="49">
        <f>J67/F67*100</f>
        <v>76.38820638820638</v>
      </c>
      <c r="L67" s="50">
        <v>876.8</v>
      </c>
      <c r="M67" s="49">
        <f>L67/H67*100</f>
        <v>113.57512953367875</v>
      </c>
      <c r="N67" s="50">
        <v>1065.6</v>
      </c>
      <c r="O67" s="49" t="s">
        <v>248</v>
      </c>
      <c r="P67" s="40">
        <v>2300</v>
      </c>
      <c r="Q67" s="40" t="s">
        <v>247</v>
      </c>
    </row>
    <row r="68" spans="1:17" ht="24.75" customHeight="1">
      <c r="A68" s="13" t="s">
        <v>147</v>
      </c>
      <c r="B68" s="43" t="s">
        <v>61</v>
      </c>
      <c r="C68" s="43" t="s">
        <v>62</v>
      </c>
      <c r="D68" s="3"/>
      <c r="E68" s="3"/>
      <c r="F68" s="60">
        <v>5</v>
      </c>
      <c r="G68" s="57"/>
      <c r="H68" s="57">
        <v>21.7</v>
      </c>
      <c r="I68" s="57">
        <v>121.9</v>
      </c>
      <c r="J68" s="50">
        <v>13.3</v>
      </c>
      <c r="K68" s="49">
        <f>J68/F68*100</f>
        <v>266</v>
      </c>
      <c r="L68" s="50">
        <v>24.9</v>
      </c>
      <c r="M68" s="49">
        <f>L68/H68*100</f>
        <v>114.74654377880185</v>
      </c>
      <c r="N68" s="50">
        <v>16.6</v>
      </c>
      <c r="O68" s="49">
        <f>N68/J68*100</f>
        <v>124.81203007518798</v>
      </c>
      <c r="P68" s="23">
        <v>26</v>
      </c>
      <c r="Q68" s="40">
        <f>P68/L68*100</f>
        <v>104.41767068273093</v>
      </c>
    </row>
    <row r="69" spans="1:17" ht="23.25">
      <c r="A69" s="12" t="s">
        <v>148</v>
      </c>
      <c r="B69" s="103" t="s">
        <v>27</v>
      </c>
      <c r="C69" s="104"/>
      <c r="D69" s="3"/>
      <c r="E69" s="3"/>
      <c r="F69" s="22"/>
      <c r="G69" s="22"/>
      <c r="H69" s="22"/>
      <c r="I69" s="22"/>
      <c r="J69" s="23"/>
      <c r="K69" s="23"/>
      <c r="L69" s="54"/>
      <c r="M69" s="54"/>
      <c r="N69" s="23"/>
      <c r="O69" s="23"/>
      <c r="P69" s="23"/>
      <c r="Q69" s="23"/>
    </row>
    <row r="70" spans="1:17" ht="51" customHeight="1">
      <c r="A70" s="13" t="s">
        <v>149</v>
      </c>
      <c r="B70" s="6" t="s">
        <v>28</v>
      </c>
      <c r="C70" s="7" t="s">
        <v>16</v>
      </c>
      <c r="D70" s="3"/>
      <c r="E70" s="3"/>
      <c r="F70" s="22">
        <v>1368.7</v>
      </c>
      <c r="G70" s="22">
        <v>118.7</v>
      </c>
      <c r="H70" s="22">
        <v>3820.3</v>
      </c>
      <c r="I70" s="22">
        <v>119.5</v>
      </c>
      <c r="J70" s="30">
        <v>1483.3</v>
      </c>
      <c r="K70" s="30">
        <f>J70/F70*100</f>
        <v>108.37290859940087</v>
      </c>
      <c r="L70" s="50">
        <v>3692.9</v>
      </c>
      <c r="M70" s="49">
        <f>SUM(L70/H70)*100</f>
        <v>96.66518336256314</v>
      </c>
      <c r="N70" s="30">
        <v>1551.7</v>
      </c>
      <c r="O70" s="49">
        <f>SUM(N70/J70)*100</f>
        <v>104.61133958066473</v>
      </c>
      <c r="P70" s="30">
        <v>2822.5</v>
      </c>
      <c r="Q70" s="49">
        <f>SUM(P70/L70)*100</f>
        <v>76.43044761569499</v>
      </c>
    </row>
    <row r="71" spans="1:17" ht="72" customHeight="1">
      <c r="A71" s="13" t="s">
        <v>150</v>
      </c>
      <c r="B71" s="6" t="s">
        <v>63</v>
      </c>
      <c r="C71" s="7" t="s">
        <v>16</v>
      </c>
      <c r="D71" s="3"/>
      <c r="E71" s="3"/>
      <c r="F71" s="22">
        <v>871.6</v>
      </c>
      <c r="G71" s="22">
        <v>132.2</v>
      </c>
      <c r="H71" s="22">
        <v>2806.4</v>
      </c>
      <c r="I71" s="22">
        <v>130.1</v>
      </c>
      <c r="J71" s="30">
        <v>942.6</v>
      </c>
      <c r="K71" s="30">
        <f>J71/F71*100</f>
        <v>108.14593850390087</v>
      </c>
      <c r="L71" s="50">
        <v>2578.2</v>
      </c>
      <c r="M71" s="49">
        <f>SUM(L71/H71)*100</f>
        <v>91.86858608893955</v>
      </c>
      <c r="N71" s="30">
        <v>1003.5</v>
      </c>
      <c r="O71" s="49">
        <f>SUM(N71/J71)*100</f>
        <v>106.46085295989816</v>
      </c>
      <c r="P71" s="30">
        <v>1752.4</v>
      </c>
      <c r="Q71" s="49">
        <f>SUM(P71/L71)*100</f>
        <v>67.96990148165388</v>
      </c>
    </row>
    <row r="72" spans="1:17" ht="27" customHeight="1">
      <c r="A72" s="13" t="s">
        <v>151</v>
      </c>
      <c r="B72" s="6" t="s">
        <v>29</v>
      </c>
      <c r="C72" s="7" t="s">
        <v>16</v>
      </c>
      <c r="D72" s="3"/>
      <c r="E72" s="3"/>
      <c r="F72" s="22">
        <v>1340.5</v>
      </c>
      <c r="G72" s="22">
        <v>113</v>
      </c>
      <c r="H72" s="22">
        <v>3909.3</v>
      </c>
      <c r="I72" s="22">
        <v>114.2</v>
      </c>
      <c r="J72" s="30">
        <v>1450.4</v>
      </c>
      <c r="K72" s="30">
        <f>J72/F72*100</f>
        <v>108.19843342036555</v>
      </c>
      <c r="L72" s="50">
        <v>3639.2</v>
      </c>
      <c r="M72" s="49">
        <f>SUM(L72/H72)*100</f>
        <v>93.09083467628476</v>
      </c>
      <c r="N72" s="30">
        <v>1488.6</v>
      </c>
      <c r="O72" s="49">
        <f>SUM(N72/J72)*100</f>
        <v>102.63375620518475</v>
      </c>
      <c r="P72" s="30">
        <v>2967.4</v>
      </c>
      <c r="Q72" s="49">
        <f>SUM(P72/L72)*100</f>
        <v>81.53989887887448</v>
      </c>
    </row>
    <row r="73" spans="1:17" ht="30" customHeight="1">
      <c r="A73" s="13" t="s">
        <v>152</v>
      </c>
      <c r="B73" s="6" t="s">
        <v>231</v>
      </c>
      <c r="C73" s="7" t="s">
        <v>16</v>
      </c>
      <c r="D73" s="3"/>
      <c r="E73" s="3"/>
      <c r="F73" s="41">
        <v>11632.9</v>
      </c>
      <c r="G73" s="41" t="s">
        <v>249</v>
      </c>
      <c r="H73" s="41">
        <v>4952.1</v>
      </c>
      <c r="I73" s="41" t="s">
        <v>251</v>
      </c>
      <c r="J73" s="92"/>
      <c r="K73" s="92"/>
      <c r="L73" s="50">
        <v>2.6</v>
      </c>
      <c r="M73" s="49">
        <f>L73/H73*100</f>
        <v>0.05250297853435916</v>
      </c>
      <c r="N73" s="92"/>
      <c r="O73" s="92"/>
      <c r="P73" s="92"/>
      <c r="Q73" s="96"/>
    </row>
    <row r="74" spans="1:17" ht="24" customHeight="1">
      <c r="A74" s="13" t="s">
        <v>153</v>
      </c>
      <c r="B74" s="6" t="s">
        <v>232</v>
      </c>
      <c r="C74" s="7" t="s">
        <v>16</v>
      </c>
      <c r="D74" s="3"/>
      <c r="E74" s="3"/>
      <c r="F74" s="41">
        <v>36332</v>
      </c>
      <c r="G74" s="41">
        <v>97.1</v>
      </c>
      <c r="H74" s="41">
        <v>63934.9</v>
      </c>
      <c r="I74" s="41">
        <v>158.2</v>
      </c>
      <c r="J74" s="92"/>
      <c r="K74" s="92"/>
      <c r="L74" s="50">
        <v>56296.9</v>
      </c>
      <c r="M74" s="49">
        <f>L74/H74*100</f>
        <v>88.05347314221184</v>
      </c>
      <c r="N74" s="92"/>
      <c r="O74" s="92"/>
      <c r="P74" s="92"/>
      <c r="Q74" s="96"/>
    </row>
    <row r="75" spans="1:17" ht="26.25" customHeight="1">
      <c r="A75" s="13" t="s">
        <v>154</v>
      </c>
      <c r="B75" s="6" t="s">
        <v>99</v>
      </c>
      <c r="C75" s="7" t="s">
        <v>16</v>
      </c>
      <c r="D75" s="3"/>
      <c r="E75" s="3"/>
      <c r="F75" s="41">
        <v>2412.6</v>
      </c>
      <c r="G75" s="41" t="s">
        <v>250</v>
      </c>
      <c r="H75" s="41">
        <v>2369.6</v>
      </c>
      <c r="I75" s="41">
        <v>72</v>
      </c>
      <c r="J75" s="92"/>
      <c r="K75" s="92"/>
      <c r="L75" s="50"/>
      <c r="M75" s="49"/>
      <c r="N75" s="92"/>
      <c r="O75" s="92"/>
      <c r="P75" s="92"/>
      <c r="Q75" s="96"/>
    </row>
    <row r="76" spans="1:17" ht="27" customHeight="1">
      <c r="A76" s="13" t="s">
        <v>155</v>
      </c>
      <c r="B76" s="6" t="s">
        <v>233</v>
      </c>
      <c r="C76" s="7" t="s">
        <v>16</v>
      </c>
      <c r="D76" s="3"/>
      <c r="E76" s="3"/>
      <c r="F76" s="41">
        <v>50564.1</v>
      </c>
      <c r="G76" s="41">
        <v>101</v>
      </c>
      <c r="H76" s="41">
        <v>44947.7</v>
      </c>
      <c r="I76" s="41">
        <v>93.7</v>
      </c>
      <c r="J76" s="92"/>
      <c r="K76" s="92"/>
      <c r="L76" s="50">
        <v>43756.7</v>
      </c>
      <c r="M76" s="49">
        <f>L76/H76*100</f>
        <v>97.35025373934594</v>
      </c>
      <c r="N76" s="92"/>
      <c r="O76" s="92"/>
      <c r="P76" s="92"/>
      <c r="Q76" s="96"/>
    </row>
    <row r="77" spans="1:17" ht="28.5" customHeight="1">
      <c r="A77" s="13" t="s">
        <v>156</v>
      </c>
      <c r="B77" s="6" t="s">
        <v>99</v>
      </c>
      <c r="C77" s="7" t="s">
        <v>16</v>
      </c>
      <c r="D77" s="3"/>
      <c r="E77" s="3"/>
      <c r="F77" s="41">
        <v>23612.6</v>
      </c>
      <c r="G77" s="41">
        <v>113.7</v>
      </c>
      <c r="H77" s="41">
        <v>2683.3</v>
      </c>
      <c r="I77" s="41">
        <v>14.5</v>
      </c>
      <c r="J77" s="92"/>
      <c r="K77" s="92"/>
      <c r="L77" s="50"/>
      <c r="M77" s="50"/>
      <c r="N77" s="41"/>
      <c r="O77" s="41"/>
      <c r="P77" s="41"/>
      <c r="Q77" s="40"/>
    </row>
    <row r="78" spans="1:17" ht="21.75" customHeight="1">
      <c r="A78" s="12" t="s">
        <v>157</v>
      </c>
      <c r="B78" s="103" t="s">
        <v>228</v>
      </c>
      <c r="C78" s="104"/>
      <c r="D78" s="3"/>
      <c r="E78" s="3"/>
      <c r="F78" s="22"/>
      <c r="G78" s="22"/>
      <c r="H78" s="22"/>
      <c r="I78" s="22"/>
      <c r="J78" s="23"/>
      <c r="K78" s="23"/>
      <c r="L78" s="54"/>
      <c r="M78" s="54"/>
      <c r="N78" s="23"/>
      <c r="O78" s="23"/>
      <c r="P78" s="23"/>
      <c r="Q78" s="23"/>
    </row>
    <row r="79" spans="1:17" ht="25.5" customHeight="1">
      <c r="A79" s="13" t="s">
        <v>158</v>
      </c>
      <c r="B79" s="6" t="s">
        <v>47</v>
      </c>
      <c r="C79" s="7" t="s">
        <v>30</v>
      </c>
      <c r="D79" s="3"/>
      <c r="E79" s="3"/>
      <c r="F79" s="57">
        <v>14.4</v>
      </c>
      <c r="G79" s="57" t="s">
        <v>247</v>
      </c>
      <c r="H79" s="57">
        <v>42.3</v>
      </c>
      <c r="I79" s="57">
        <v>113.1</v>
      </c>
      <c r="J79" s="50">
        <v>10.5</v>
      </c>
      <c r="K79" s="49">
        <f>SUM(J79/F79*100)</f>
        <v>72.91666666666666</v>
      </c>
      <c r="L79" s="50">
        <v>28.1</v>
      </c>
      <c r="M79" s="49">
        <f>SUM(L79/H79*100)</f>
        <v>66.43026004728134</v>
      </c>
      <c r="N79" s="50">
        <v>10.4</v>
      </c>
      <c r="O79" s="49">
        <f>SUM(N79/J79*100)</f>
        <v>99.04761904761905</v>
      </c>
      <c r="P79" s="40">
        <v>24.4</v>
      </c>
      <c r="Q79" s="40">
        <f>P79/L79*100</f>
        <v>86.83274021352312</v>
      </c>
    </row>
    <row r="80" spans="1:17" ht="25.5" customHeight="1">
      <c r="A80" s="13" t="s">
        <v>159</v>
      </c>
      <c r="B80" s="6" t="s">
        <v>31</v>
      </c>
      <c r="C80" s="7" t="s">
        <v>32</v>
      </c>
      <c r="D80" s="3"/>
      <c r="E80" s="3"/>
      <c r="F80" s="19"/>
      <c r="G80" s="19"/>
      <c r="H80" s="19"/>
      <c r="I80" s="19"/>
      <c r="J80" s="44"/>
      <c r="K80" s="44"/>
      <c r="L80" s="50"/>
      <c r="M80" s="50"/>
      <c r="N80" s="44"/>
      <c r="O80" s="44"/>
      <c r="P80" s="44"/>
      <c r="Q80" s="44"/>
    </row>
    <row r="81" spans="1:17" ht="21.75" customHeight="1">
      <c r="A81" s="13" t="s">
        <v>160</v>
      </c>
      <c r="B81" s="6" t="s">
        <v>33</v>
      </c>
      <c r="C81" s="7" t="s">
        <v>34</v>
      </c>
      <c r="D81" s="3"/>
      <c r="E81" s="3"/>
      <c r="F81" s="19"/>
      <c r="G81" s="19"/>
      <c r="H81" s="19">
        <v>300</v>
      </c>
      <c r="I81" s="19"/>
      <c r="J81" s="44"/>
      <c r="K81" s="44"/>
      <c r="L81" s="50"/>
      <c r="M81" s="50"/>
      <c r="N81" s="44"/>
      <c r="O81" s="44"/>
      <c r="P81" s="44"/>
      <c r="Q81" s="44"/>
    </row>
    <row r="82" spans="1:17" ht="23.25" customHeight="1">
      <c r="A82" s="13" t="s">
        <v>161</v>
      </c>
      <c r="B82" s="6" t="s">
        <v>35</v>
      </c>
      <c r="C82" s="7" t="s">
        <v>36</v>
      </c>
      <c r="D82" s="3"/>
      <c r="E82" s="3"/>
      <c r="F82" s="20"/>
      <c r="G82" s="20"/>
      <c r="H82" s="20"/>
      <c r="I82" s="20"/>
      <c r="J82" s="21"/>
      <c r="K82" s="21"/>
      <c r="L82" s="50"/>
      <c r="M82" s="50"/>
      <c r="N82" s="21"/>
      <c r="O82" s="21"/>
      <c r="P82" s="21"/>
      <c r="Q82" s="21"/>
    </row>
    <row r="83" spans="1:17" ht="23.25" customHeight="1">
      <c r="A83" s="13" t="s">
        <v>162</v>
      </c>
      <c r="B83" s="6" t="s">
        <v>37</v>
      </c>
      <c r="C83" s="7" t="s">
        <v>38</v>
      </c>
      <c r="D83" s="3"/>
      <c r="E83" s="3"/>
      <c r="F83" s="20"/>
      <c r="G83" s="20"/>
      <c r="H83" s="20"/>
      <c r="I83" s="20"/>
      <c r="J83" s="21"/>
      <c r="K83" s="21"/>
      <c r="L83" s="50"/>
      <c r="M83" s="50"/>
      <c r="N83" s="21"/>
      <c r="O83" s="21"/>
      <c r="P83" s="21"/>
      <c r="Q83" s="21"/>
    </row>
    <row r="84" spans="1:17" ht="23.25" customHeight="1">
      <c r="A84" s="12" t="s">
        <v>163</v>
      </c>
      <c r="B84" s="103" t="s">
        <v>70</v>
      </c>
      <c r="C84" s="104"/>
      <c r="D84" s="3"/>
      <c r="E84" s="3"/>
      <c r="F84" s="20"/>
      <c r="G84" s="20"/>
      <c r="H84" s="20"/>
      <c r="I84" s="20"/>
      <c r="J84" s="21"/>
      <c r="K84" s="21"/>
      <c r="L84" s="54"/>
      <c r="M84" s="54"/>
      <c r="N84" s="21"/>
      <c r="O84" s="21"/>
      <c r="P84" s="21"/>
      <c r="Q84" s="21"/>
    </row>
    <row r="85" spans="1:17" ht="69.75" customHeight="1">
      <c r="A85" s="13" t="s">
        <v>164</v>
      </c>
      <c r="B85" s="6" t="s">
        <v>79</v>
      </c>
      <c r="C85" s="7" t="s">
        <v>48</v>
      </c>
      <c r="D85" s="98"/>
      <c r="E85" s="98"/>
      <c r="F85" s="57">
        <v>10</v>
      </c>
      <c r="G85" s="57">
        <v>100</v>
      </c>
      <c r="H85" s="57">
        <v>10</v>
      </c>
      <c r="I85" s="58">
        <v>100</v>
      </c>
      <c r="J85" s="57">
        <v>10</v>
      </c>
      <c r="K85" s="58">
        <f aca="true" t="shared" si="3" ref="K85:K94">J85/F85*100</f>
        <v>100</v>
      </c>
      <c r="L85" s="50">
        <v>12</v>
      </c>
      <c r="M85" s="58">
        <f>L85/H85*100</f>
        <v>120</v>
      </c>
      <c r="N85" s="50">
        <v>15</v>
      </c>
      <c r="O85" s="49">
        <f>N85/J85*100</f>
        <v>150</v>
      </c>
      <c r="P85" s="117">
        <f>N85</f>
        <v>15</v>
      </c>
      <c r="Q85" s="40">
        <f>P85/L85*100</f>
        <v>125</v>
      </c>
    </row>
    <row r="86" spans="1:17" ht="46.5" customHeight="1">
      <c r="A86" s="13" t="s">
        <v>165</v>
      </c>
      <c r="B86" s="8" t="s">
        <v>80</v>
      </c>
      <c r="C86" s="7" t="s">
        <v>48</v>
      </c>
      <c r="D86" s="98"/>
      <c r="E86" s="98"/>
      <c r="F86" s="57">
        <v>5</v>
      </c>
      <c r="G86" s="58">
        <v>100</v>
      </c>
      <c r="H86" s="57">
        <v>5</v>
      </c>
      <c r="I86" s="58">
        <v>100</v>
      </c>
      <c r="J86" s="57">
        <v>5</v>
      </c>
      <c r="K86" s="58">
        <f t="shared" si="3"/>
        <v>100</v>
      </c>
      <c r="L86" s="50">
        <v>7</v>
      </c>
      <c r="M86" s="58">
        <f aca="true" t="shared" si="4" ref="M86:M93">L86/H86*100</f>
        <v>140</v>
      </c>
      <c r="N86" s="50">
        <v>10</v>
      </c>
      <c r="O86" s="49">
        <f aca="true" t="shared" si="5" ref="O86:O91">N86/J86*100</f>
        <v>200</v>
      </c>
      <c r="P86" s="117">
        <f>N86</f>
        <v>10</v>
      </c>
      <c r="Q86" s="40">
        <f aca="true" t="shared" si="6" ref="Q86:Q104">P86/L86*100</f>
        <v>142.85714285714286</v>
      </c>
    </row>
    <row r="87" spans="1:17" ht="46.5" customHeight="1">
      <c r="A87" s="13" t="s">
        <v>166</v>
      </c>
      <c r="B87" s="9" t="s">
        <v>82</v>
      </c>
      <c r="C87" s="7" t="s">
        <v>48</v>
      </c>
      <c r="D87" s="98"/>
      <c r="E87" s="98"/>
      <c r="F87" s="57">
        <v>5</v>
      </c>
      <c r="G87" s="58">
        <v>125</v>
      </c>
      <c r="H87" s="57">
        <v>5</v>
      </c>
      <c r="I87" s="58">
        <v>125</v>
      </c>
      <c r="J87" s="57">
        <v>5</v>
      </c>
      <c r="K87" s="58">
        <f t="shared" si="3"/>
        <v>100</v>
      </c>
      <c r="L87" s="50">
        <v>6</v>
      </c>
      <c r="M87" s="58">
        <f t="shared" si="4"/>
        <v>120</v>
      </c>
      <c r="N87" s="50">
        <v>10</v>
      </c>
      <c r="O87" s="49">
        <f t="shared" si="5"/>
        <v>200</v>
      </c>
      <c r="P87" s="117">
        <f>N87</f>
        <v>10</v>
      </c>
      <c r="Q87" s="40">
        <f t="shared" si="6"/>
        <v>166.66666666666669</v>
      </c>
    </row>
    <row r="88" spans="1:17" ht="46.5" customHeight="1">
      <c r="A88" s="13" t="s">
        <v>167</v>
      </c>
      <c r="B88" s="10" t="s">
        <v>81</v>
      </c>
      <c r="C88" s="7" t="s">
        <v>48</v>
      </c>
      <c r="D88" s="98"/>
      <c r="E88" s="98"/>
      <c r="F88" s="57">
        <v>5</v>
      </c>
      <c r="G88" s="58">
        <v>100</v>
      </c>
      <c r="H88" s="57">
        <v>5</v>
      </c>
      <c r="I88" s="57">
        <v>100</v>
      </c>
      <c r="J88" s="57">
        <v>5</v>
      </c>
      <c r="K88" s="58">
        <f t="shared" si="3"/>
        <v>100</v>
      </c>
      <c r="L88" s="50">
        <v>5</v>
      </c>
      <c r="M88" s="58">
        <f t="shared" si="4"/>
        <v>100</v>
      </c>
      <c r="N88" s="50">
        <v>5</v>
      </c>
      <c r="O88" s="49">
        <f t="shared" si="5"/>
        <v>100</v>
      </c>
      <c r="P88" s="117">
        <f>N88</f>
        <v>5</v>
      </c>
      <c r="Q88" s="40">
        <f t="shared" si="6"/>
        <v>100</v>
      </c>
    </row>
    <row r="89" spans="1:17" ht="46.5" customHeight="1">
      <c r="A89" s="13" t="s">
        <v>168</v>
      </c>
      <c r="B89" s="9" t="s">
        <v>82</v>
      </c>
      <c r="C89" s="7" t="s">
        <v>48</v>
      </c>
      <c r="D89" s="98"/>
      <c r="E89" s="98"/>
      <c r="F89" s="57">
        <v>4</v>
      </c>
      <c r="G89" s="58">
        <v>100</v>
      </c>
      <c r="H89" s="57">
        <v>4</v>
      </c>
      <c r="I89" s="57">
        <v>100</v>
      </c>
      <c r="J89" s="57">
        <v>4</v>
      </c>
      <c r="K89" s="58">
        <f t="shared" si="3"/>
        <v>100</v>
      </c>
      <c r="L89" s="50">
        <v>4</v>
      </c>
      <c r="M89" s="58">
        <f t="shared" si="4"/>
        <v>100</v>
      </c>
      <c r="N89" s="50">
        <v>4</v>
      </c>
      <c r="O89" s="49">
        <f t="shared" si="5"/>
        <v>100</v>
      </c>
      <c r="P89" s="117">
        <f>N89</f>
        <v>4</v>
      </c>
      <c r="Q89" s="40">
        <f t="shared" si="6"/>
        <v>100</v>
      </c>
    </row>
    <row r="90" spans="1:17" ht="46.5" customHeight="1">
      <c r="A90" s="13" t="s">
        <v>169</v>
      </c>
      <c r="B90" s="6" t="s">
        <v>49</v>
      </c>
      <c r="C90" s="7" t="s">
        <v>7</v>
      </c>
      <c r="D90" s="98"/>
      <c r="E90" s="98" t="s">
        <v>85</v>
      </c>
      <c r="F90" s="58">
        <v>100</v>
      </c>
      <c r="G90" s="58">
        <v>100</v>
      </c>
      <c r="H90" s="58">
        <v>100</v>
      </c>
      <c r="I90" s="58">
        <v>100</v>
      </c>
      <c r="J90" s="58">
        <v>100</v>
      </c>
      <c r="K90" s="58">
        <f t="shared" si="3"/>
        <v>100</v>
      </c>
      <c r="L90" s="49">
        <v>100</v>
      </c>
      <c r="M90" s="58">
        <v>100</v>
      </c>
      <c r="N90" s="49">
        <v>100</v>
      </c>
      <c r="O90" s="49">
        <v>100</v>
      </c>
      <c r="P90" s="49">
        <v>100</v>
      </c>
      <c r="Q90" s="40">
        <f t="shared" si="6"/>
        <v>100</v>
      </c>
    </row>
    <row r="91" spans="1:17" ht="46.5" customHeight="1">
      <c r="A91" s="13" t="s">
        <v>170</v>
      </c>
      <c r="B91" s="6" t="s">
        <v>50</v>
      </c>
      <c r="C91" s="7" t="s">
        <v>3</v>
      </c>
      <c r="D91" s="98"/>
      <c r="E91" s="98"/>
      <c r="F91" s="58">
        <v>478.8</v>
      </c>
      <c r="G91" s="57">
        <v>106</v>
      </c>
      <c r="H91" s="57">
        <v>597</v>
      </c>
      <c r="I91" s="57">
        <v>128</v>
      </c>
      <c r="J91" s="57">
        <v>428.8</v>
      </c>
      <c r="K91" s="58">
        <v>90</v>
      </c>
      <c r="L91" s="58">
        <v>593</v>
      </c>
      <c r="M91" s="58">
        <v>99</v>
      </c>
      <c r="N91" s="122">
        <v>550.2</v>
      </c>
      <c r="O91" s="49">
        <f t="shared" si="5"/>
        <v>128.3115671641791</v>
      </c>
      <c r="P91" s="49">
        <f>N91</f>
        <v>550.2</v>
      </c>
      <c r="Q91" s="40">
        <f t="shared" si="6"/>
        <v>92.7824620573356</v>
      </c>
    </row>
    <row r="92" spans="1:17" ht="69.75" customHeight="1">
      <c r="A92" s="13" t="s">
        <v>171</v>
      </c>
      <c r="B92" s="6" t="s">
        <v>51</v>
      </c>
      <c r="C92" s="7" t="s">
        <v>7</v>
      </c>
      <c r="D92" s="98"/>
      <c r="E92" s="98" t="s">
        <v>85</v>
      </c>
      <c r="F92" s="57">
        <v>30.5</v>
      </c>
      <c r="G92" s="57">
        <v>76.1</v>
      </c>
      <c r="H92" s="57">
        <v>28.2</v>
      </c>
      <c r="I92" s="57">
        <v>75</v>
      </c>
      <c r="J92" s="58">
        <v>43</v>
      </c>
      <c r="K92" s="58">
        <v>128</v>
      </c>
      <c r="L92" s="57">
        <v>50</v>
      </c>
      <c r="M92" s="58">
        <v>177</v>
      </c>
      <c r="N92" s="49">
        <v>41</v>
      </c>
      <c r="O92" s="49">
        <v>95</v>
      </c>
      <c r="P92" s="49">
        <v>38</v>
      </c>
      <c r="Q92" s="40">
        <f t="shared" si="6"/>
        <v>76</v>
      </c>
    </row>
    <row r="93" spans="1:17" ht="69.75" customHeight="1">
      <c r="A93" s="13" t="s">
        <v>172</v>
      </c>
      <c r="B93" s="8" t="s">
        <v>64</v>
      </c>
      <c r="C93" s="7" t="s">
        <v>3</v>
      </c>
      <c r="D93" s="98"/>
      <c r="E93" s="98"/>
      <c r="F93" s="57">
        <v>9.38</v>
      </c>
      <c r="G93" s="57">
        <v>82</v>
      </c>
      <c r="H93" s="57">
        <v>19.3</v>
      </c>
      <c r="I93" s="57">
        <v>85</v>
      </c>
      <c r="J93" s="57">
        <v>13.9</v>
      </c>
      <c r="K93" s="58">
        <v>148</v>
      </c>
      <c r="L93" s="57">
        <v>26.3</v>
      </c>
      <c r="M93" s="58">
        <f t="shared" si="4"/>
        <v>136.26943005181346</v>
      </c>
      <c r="N93" s="49">
        <v>13</v>
      </c>
      <c r="O93" s="49">
        <v>93</v>
      </c>
      <c r="P93" s="49">
        <f>N93*2</f>
        <v>26</v>
      </c>
      <c r="Q93" s="40">
        <f t="shared" si="6"/>
        <v>98.85931558935361</v>
      </c>
    </row>
    <row r="94" spans="1:17" ht="69.75" customHeight="1">
      <c r="A94" s="13" t="s">
        <v>173</v>
      </c>
      <c r="B94" s="11" t="s">
        <v>88</v>
      </c>
      <c r="C94" s="7" t="s">
        <v>7</v>
      </c>
      <c r="D94" s="98"/>
      <c r="E94" s="98"/>
      <c r="F94" s="58">
        <v>100</v>
      </c>
      <c r="G94" s="58">
        <v>100</v>
      </c>
      <c r="H94" s="58">
        <v>100</v>
      </c>
      <c r="I94" s="58">
        <v>100</v>
      </c>
      <c r="J94" s="58">
        <v>100</v>
      </c>
      <c r="K94" s="58">
        <f t="shared" si="3"/>
        <v>100</v>
      </c>
      <c r="L94" s="57">
        <v>100</v>
      </c>
      <c r="M94" s="58">
        <v>100</v>
      </c>
      <c r="N94" s="49">
        <v>100</v>
      </c>
      <c r="O94" s="49">
        <v>100</v>
      </c>
      <c r="P94" s="49">
        <v>100</v>
      </c>
      <c r="Q94" s="40">
        <f t="shared" si="6"/>
        <v>100</v>
      </c>
    </row>
    <row r="95" spans="1:17" ht="93" customHeight="1">
      <c r="A95" s="13" t="s">
        <v>174</v>
      </c>
      <c r="B95" s="11" t="s">
        <v>96</v>
      </c>
      <c r="C95" s="7" t="s">
        <v>48</v>
      </c>
      <c r="D95" s="98"/>
      <c r="E95" s="98"/>
      <c r="F95" s="57">
        <v>580</v>
      </c>
      <c r="G95" s="58">
        <v>78</v>
      </c>
      <c r="H95" s="57">
        <v>511</v>
      </c>
      <c r="I95" s="57">
        <v>56</v>
      </c>
      <c r="J95" s="57">
        <v>657</v>
      </c>
      <c r="K95" s="58">
        <v>113</v>
      </c>
      <c r="L95" s="57">
        <v>623</v>
      </c>
      <c r="M95" s="58">
        <v>122</v>
      </c>
      <c r="N95" s="50">
        <v>699</v>
      </c>
      <c r="O95" s="49">
        <v>106</v>
      </c>
      <c r="P95" s="49">
        <v>700</v>
      </c>
      <c r="Q95" s="40">
        <f t="shared" si="6"/>
        <v>112.35955056179776</v>
      </c>
    </row>
    <row r="96" spans="1:17" ht="116.25" customHeight="1">
      <c r="A96" s="13" t="s">
        <v>175</v>
      </c>
      <c r="B96" s="11" t="s">
        <v>97</v>
      </c>
      <c r="C96" s="7" t="s">
        <v>78</v>
      </c>
      <c r="D96" s="98"/>
      <c r="E96" s="98"/>
      <c r="F96" s="57">
        <v>1185</v>
      </c>
      <c r="G96" s="57">
        <v>99</v>
      </c>
      <c r="H96" s="57">
        <v>1046</v>
      </c>
      <c r="I96" s="57">
        <v>86</v>
      </c>
      <c r="J96" s="57">
        <v>1257</v>
      </c>
      <c r="K96" s="58">
        <v>106</v>
      </c>
      <c r="L96" s="57">
        <v>1270</v>
      </c>
      <c r="M96" s="58">
        <v>121</v>
      </c>
      <c r="N96" s="50">
        <v>1442</v>
      </c>
      <c r="O96" s="49">
        <v>115</v>
      </c>
      <c r="P96" s="49">
        <v>1440</v>
      </c>
      <c r="Q96" s="40">
        <f t="shared" si="6"/>
        <v>113.38582677165354</v>
      </c>
    </row>
    <row r="97" spans="1:17" s="29" customFormat="1" ht="162.75" customHeight="1">
      <c r="A97" s="13" t="s">
        <v>176</v>
      </c>
      <c r="B97" s="6" t="s">
        <v>89</v>
      </c>
      <c r="C97" s="7" t="s">
        <v>7</v>
      </c>
      <c r="D97" s="99"/>
      <c r="E97" s="99"/>
      <c r="F97" s="118"/>
      <c r="G97" s="118"/>
      <c r="H97" s="19">
        <v>86.1</v>
      </c>
      <c r="I97" s="19"/>
      <c r="J97" s="19"/>
      <c r="K97" s="19"/>
      <c r="L97" s="19">
        <v>86.5</v>
      </c>
      <c r="M97" s="118"/>
      <c r="N97" s="119"/>
      <c r="O97" s="120"/>
      <c r="P97" s="120">
        <f>L97</f>
        <v>86.5</v>
      </c>
      <c r="Q97" s="40">
        <f t="shared" si="6"/>
        <v>100</v>
      </c>
    </row>
    <row r="98" spans="1:17" s="29" customFormat="1" ht="46.5" customHeight="1">
      <c r="A98" s="13" t="s">
        <v>177</v>
      </c>
      <c r="B98" s="6" t="s">
        <v>90</v>
      </c>
      <c r="C98" s="7" t="s">
        <v>7</v>
      </c>
      <c r="D98" s="99"/>
      <c r="E98" s="99"/>
      <c r="F98" s="118"/>
      <c r="G98" s="118"/>
      <c r="H98" s="70">
        <v>100</v>
      </c>
      <c r="I98" s="118"/>
      <c r="J98" s="70"/>
      <c r="K98" s="118"/>
      <c r="L98" s="70">
        <v>100</v>
      </c>
      <c r="M98" s="118"/>
      <c r="N98" s="121"/>
      <c r="O98" s="120"/>
      <c r="P98" s="120">
        <f aca="true" t="shared" si="7" ref="P98:P104">L98</f>
        <v>100</v>
      </c>
      <c r="Q98" s="40">
        <f t="shared" si="6"/>
        <v>100</v>
      </c>
    </row>
    <row r="99" spans="1:17" s="29" customFormat="1" ht="46.5" customHeight="1">
      <c r="A99" s="13" t="s">
        <v>178</v>
      </c>
      <c r="B99" s="6" t="s">
        <v>91</v>
      </c>
      <c r="C99" s="7" t="s">
        <v>7</v>
      </c>
      <c r="D99" s="99"/>
      <c r="E99" s="99"/>
      <c r="F99" s="118"/>
      <c r="G99" s="118"/>
      <c r="H99" s="70">
        <v>91.7</v>
      </c>
      <c r="I99" s="118"/>
      <c r="J99" s="70"/>
      <c r="K99" s="118"/>
      <c r="L99" s="118">
        <v>92</v>
      </c>
      <c r="M99" s="118"/>
      <c r="N99" s="119"/>
      <c r="O99" s="120"/>
      <c r="P99" s="120">
        <f t="shared" si="7"/>
        <v>92</v>
      </c>
      <c r="Q99" s="40">
        <f t="shared" si="6"/>
        <v>100</v>
      </c>
    </row>
    <row r="100" spans="1:17" s="29" customFormat="1" ht="46.5" customHeight="1">
      <c r="A100" s="13" t="s">
        <v>179</v>
      </c>
      <c r="B100" s="6" t="s">
        <v>92</v>
      </c>
      <c r="C100" s="7" t="s">
        <v>7</v>
      </c>
      <c r="D100" s="99"/>
      <c r="E100" s="99"/>
      <c r="F100" s="118"/>
      <c r="G100" s="118"/>
      <c r="H100" s="118">
        <v>97.6</v>
      </c>
      <c r="I100" s="118"/>
      <c r="J100" s="118"/>
      <c r="K100" s="118"/>
      <c r="L100" s="118">
        <v>97.7</v>
      </c>
      <c r="M100" s="118"/>
      <c r="N100" s="119"/>
      <c r="O100" s="120"/>
      <c r="P100" s="120">
        <f t="shared" si="7"/>
        <v>97.7</v>
      </c>
      <c r="Q100" s="40">
        <f t="shared" si="6"/>
        <v>100</v>
      </c>
    </row>
    <row r="101" spans="1:17" s="29" customFormat="1" ht="46.5" customHeight="1">
      <c r="A101" s="13" t="s">
        <v>180</v>
      </c>
      <c r="B101" s="6" t="s">
        <v>93</v>
      </c>
      <c r="C101" s="7" t="s">
        <v>7</v>
      </c>
      <c r="D101" s="99"/>
      <c r="E101" s="99"/>
      <c r="F101" s="118"/>
      <c r="G101" s="118"/>
      <c r="H101" s="118">
        <v>85</v>
      </c>
      <c r="I101" s="118"/>
      <c r="J101" s="118"/>
      <c r="K101" s="118"/>
      <c r="L101" s="70">
        <v>85.4</v>
      </c>
      <c r="M101" s="118"/>
      <c r="N101" s="119"/>
      <c r="O101" s="120"/>
      <c r="P101" s="120">
        <f t="shared" si="7"/>
        <v>85.4</v>
      </c>
      <c r="Q101" s="40">
        <f t="shared" si="6"/>
        <v>100</v>
      </c>
    </row>
    <row r="102" spans="1:17" s="29" customFormat="1" ht="46.5" customHeight="1">
      <c r="A102" s="13" t="s">
        <v>181</v>
      </c>
      <c r="B102" s="6" t="s">
        <v>94</v>
      </c>
      <c r="C102" s="7" t="s">
        <v>7</v>
      </c>
      <c r="D102" s="99"/>
      <c r="E102" s="99"/>
      <c r="F102" s="118"/>
      <c r="G102" s="118"/>
      <c r="H102" s="118">
        <v>98.2</v>
      </c>
      <c r="I102" s="118"/>
      <c r="J102" s="118"/>
      <c r="K102" s="118"/>
      <c r="L102" s="118">
        <v>98.1</v>
      </c>
      <c r="M102" s="118"/>
      <c r="N102" s="119"/>
      <c r="O102" s="120"/>
      <c r="P102" s="120">
        <f t="shared" si="7"/>
        <v>98.1</v>
      </c>
      <c r="Q102" s="40">
        <f t="shared" si="6"/>
        <v>100</v>
      </c>
    </row>
    <row r="103" spans="1:17" s="29" customFormat="1" ht="46.5" customHeight="1">
      <c r="A103" s="13" t="s">
        <v>182</v>
      </c>
      <c r="B103" s="6" t="s">
        <v>98</v>
      </c>
      <c r="C103" s="7" t="s">
        <v>7</v>
      </c>
      <c r="D103" s="99"/>
      <c r="E103" s="99"/>
      <c r="F103" s="118"/>
      <c r="G103" s="118"/>
      <c r="H103" s="118">
        <v>86.1</v>
      </c>
      <c r="I103" s="118"/>
      <c r="J103" s="118"/>
      <c r="K103" s="118"/>
      <c r="L103" s="118">
        <v>86.5</v>
      </c>
      <c r="M103" s="118"/>
      <c r="N103" s="119"/>
      <c r="O103" s="120"/>
      <c r="P103" s="120">
        <f t="shared" si="7"/>
        <v>86.5</v>
      </c>
      <c r="Q103" s="40">
        <f t="shared" si="6"/>
        <v>100</v>
      </c>
    </row>
    <row r="104" spans="1:17" s="29" customFormat="1" ht="46.5" customHeight="1">
      <c r="A104" s="13" t="s">
        <v>183</v>
      </c>
      <c r="B104" s="6" t="s">
        <v>95</v>
      </c>
      <c r="C104" s="7" t="s">
        <v>7</v>
      </c>
      <c r="D104" s="99"/>
      <c r="E104" s="99"/>
      <c r="F104" s="118"/>
      <c r="G104" s="118"/>
      <c r="H104" s="70">
        <v>2.1</v>
      </c>
      <c r="I104" s="118"/>
      <c r="J104" s="70"/>
      <c r="K104" s="118"/>
      <c r="L104" s="70">
        <v>9.2</v>
      </c>
      <c r="M104" s="118"/>
      <c r="N104" s="121"/>
      <c r="O104" s="120"/>
      <c r="P104" s="120">
        <f t="shared" si="7"/>
        <v>9.2</v>
      </c>
      <c r="Q104" s="40">
        <f t="shared" si="6"/>
        <v>100</v>
      </c>
    </row>
    <row r="105" spans="1:17" ht="23.25" customHeight="1">
      <c r="A105" s="12" t="s">
        <v>184</v>
      </c>
      <c r="B105" s="103" t="s">
        <v>39</v>
      </c>
      <c r="C105" s="104"/>
      <c r="D105" s="3"/>
      <c r="E105" s="3"/>
      <c r="F105" s="20"/>
      <c r="G105" s="20"/>
      <c r="H105" s="20"/>
      <c r="I105" s="20"/>
      <c r="J105" s="45"/>
      <c r="K105" s="45"/>
      <c r="L105" s="54"/>
      <c r="M105" s="54"/>
      <c r="N105" s="45"/>
      <c r="O105" s="45"/>
      <c r="P105" s="45"/>
      <c r="Q105" s="45"/>
    </row>
    <row r="106" spans="1:17" ht="93" customHeight="1">
      <c r="A106" s="13" t="s">
        <v>185</v>
      </c>
      <c r="B106" s="42" t="s">
        <v>225</v>
      </c>
      <c r="C106" s="7" t="s">
        <v>40</v>
      </c>
      <c r="D106" s="3"/>
      <c r="E106" s="3"/>
      <c r="F106" s="81">
        <v>76608</v>
      </c>
      <c r="G106" s="82">
        <v>103.5</v>
      </c>
      <c r="H106" s="82">
        <v>74771.2</v>
      </c>
      <c r="I106" s="81">
        <v>103.3</v>
      </c>
      <c r="J106" s="81">
        <v>75665</v>
      </c>
      <c r="K106" s="82">
        <v>98.8</v>
      </c>
      <c r="L106" s="46">
        <v>78681.1</v>
      </c>
      <c r="M106" s="82">
        <v>105.2</v>
      </c>
      <c r="N106" s="83">
        <v>84209.2</v>
      </c>
      <c r="O106" s="82">
        <v>111.3</v>
      </c>
      <c r="P106" s="84">
        <v>79435.7</v>
      </c>
      <c r="Q106" s="82">
        <v>101</v>
      </c>
    </row>
    <row r="107" spans="1:17" ht="46.5" customHeight="1">
      <c r="A107" s="13" t="s">
        <v>186</v>
      </c>
      <c r="B107" s="42" t="s">
        <v>224</v>
      </c>
      <c r="C107" s="7" t="s">
        <v>40</v>
      </c>
      <c r="D107" s="3"/>
      <c r="E107" s="3"/>
      <c r="F107" s="85">
        <v>48036.1</v>
      </c>
      <c r="G107" s="86">
        <v>103.4</v>
      </c>
      <c r="H107" s="87">
        <v>48404.8</v>
      </c>
      <c r="I107" s="85">
        <v>99.8</v>
      </c>
      <c r="J107" s="85">
        <v>49101.9</v>
      </c>
      <c r="K107" s="86">
        <v>102.2</v>
      </c>
      <c r="L107" s="51">
        <v>50310.9</v>
      </c>
      <c r="M107" s="87">
        <v>103.9</v>
      </c>
      <c r="N107" s="86">
        <v>50350</v>
      </c>
      <c r="O107" s="87">
        <v>102.5</v>
      </c>
      <c r="P107" s="88">
        <v>50804</v>
      </c>
      <c r="Q107" s="87">
        <v>101</v>
      </c>
    </row>
    <row r="108" spans="1:17" ht="46.5" customHeight="1">
      <c r="A108" s="13" t="s">
        <v>187</v>
      </c>
      <c r="B108" s="6" t="s">
        <v>256</v>
      </c>
      <c r="C108" s="7" t="s">
        <v>40</v>
      </c>
      <c r="D108" s="3"/>
      <c r="E108" s="3"/>
      <c r="F108" s="14">
        <v>156145.8</v>
      </c>
      <c r="G108" s="18">
        <v>139.7</v>
      </c>
      <c r="H108" s="14">
        <v>317326.3</v>
      </c>
      <c r="I108" s="14">
        <v>138.3</v>
      </c>
      <c r="J108" s="18">
        <v>158895.8</v>
      </c>
      <c r="K108" s="18">
        <f>J108/F108*100</f>
        <v>101.76117449204524</v>
      </c>
      <c r="L108" s="49">
        <v>322027</v>
      </c>
      <c r="M108" s="49">
        <v>101.5</v>
      </c>
      <c r="N108" s="18"/>
      <c r="O108" s="18"/>
      <c r="P108" s="18">
        <v>326516</v>
      </c>
      <c r="Q108" s="18">
        <f>P108/L108*100</f>
        <v>101.39398249215128</v>
      </c>
    </row>
    <row r="109" spans="1:17" ht="46.5" customHeight="1">
      <c r="A109" s="13" t="s">
        <v>188</v>
      </c>
      <c r="B109" s="6" t="s">
        <v>44</v>
      </c>
      <c r="C109" s="7" t="s">
        <v>7</v>
      </c>
      <c r="D109" s="3"/>
      <c r="E109" s="3" t="s">
        <v>85</v>
      </c>
      <c r="F109" s="81">
        <v>90.7</v>
      </c>
      <c r="G109" s="83"/>
      <c r="H109" s="82">
        <v>88.4</v>
      </c>
      <c r="I109" s="89"/>
      <c r="J109" s="81">
        <v>93.7</v>
      </c>
      <c r="K109" s="83"/>
      <c r="L109" s="52">
        <v>95</v>
      </c>
      <c r="M109" s="82">
        <v>107.5</v>
      </c>
      <c r="N109" s="83">
        <v>96.7</v>
      </c>
      <c r="O109" s="82"/>
      <c r="P109" s="84">
        <v>97.3</v>
      </c>
      <c r="Q109" s="82"/>
    </row>
    <row r="110" spans="1:17" ht="46.5" customHeight="1">
      <c r="A110" s="13" t="s">
        <v>189</v>
      </c>
      <c r="B110" s="6" t="s">
        <v>41</v>
      </c>
      <c r="C110" s="7" t="s">
        <v>40</v>
      </c>
      <c r="D110" s="3"/>
      <c r="E110" s="3"/>
      <c r="F110" s="85">
        <v>17563.3</v>
      </c>
      <c r="G110" s="86">
        <v>108.6</v>
      </c>
      <c r="H110" s="87">
        <v>18844.6</v>
      </c>
      <c r="I110" s="85">
        <v>109.9</v>
      </c>
      <c r="J110" s="85">
        <v>18392.4</v>
      </c>
      <c r="K110" s="86">
        <v>104.7</v>
      </c>
      <c r="L110" s="47">
        <v>20704.9</v>
      </c>
      <c r="M110" s="87">
        <v>109.9</v>
      </c>
      <c r="N110" s="86">
        <v>20019.3</v>
      </c>
      <c r="O110" s="87">
        <v>108.8</v>
      </c>
      <c r="P110" s="88">
        <v>21008.7</v>
      </c>
      <c r="Q110" s="87">
        <v>101.5</v>
      </c>
    </row>
    <row r="111" spans="1:17" ht="46.5" customHeight="1">
      <c r="A111" s="13" t="s">
        <v>190</v>
      </c>
      <c r="B111" s="6" t="s">
        <v>42</v>
      </c>
      <c r="C111" s="7" t="s">
        <v>7</v>
      </c>
      <c r="D111" s="3"/>
      <c r="E111" s="3" t="s">
        <v>85</v>
      </c>
      <c r="F111" s="85">
        <v>183.6</v>
      </c>
      <c r="G111" s="86"/>
      <c r="H111" s="87">
        <v>197</v>
      </c>
      <c r="I111" s="85"/>
      <c r="J111" s="85">
        <v>171.4</v>
      </c>
      <c r="K111" s="86"/>
      <c r="L111" s="47">
        <v>192.7</v>
      </c>
      <c r="M111" s="87"/>
      <c r="N111" s="86">
        <v>177.8</v>
      </c>
      <c r="O111" s="87"/>
      <c r="P111" s="90">
        <v>186.6</v>
      </c>
      <c r="Q111" s="87"/>
    </row>
    <row r="112" spans="1:17" ht="46.5" customHeight="1">
      <c r="A112" s="13" t="s">
        <v>191</v>
      </c>
      <c r="B112" s="42" t="s">
        <v>257</v>
      </c>
      <c r="C112" s="7" t="s">
        <v>43</v>
      </c>
      <c r="D112" s="3"/>
      <c r="E112" s="3"/>
      <c r="F112" s="14">
        <v>107.26630136986302</v>
      </c>
      <c r="G112" s="14">
        <v>156.5074614187314</v>
      </c>
      <c r="H112" s="14">
        <v>231.48328767123286</v>
      </c>
      <c r="I112" s="14">
        <v>157.80467727186303</v>
      </c>
      <c r="J112" s="18">
        <v>107.6</v>
      </c>
      <c r="K112" s="18">
        <f>J112/F112*100</f>
        <v>100.31109362947674</v>
      </c>
      <c r="L112" s="50">
        <v>234.1</v>
      </c>
      <c r="M112" s="49">
        <f>L112/H112*100</f>
        <v>101.13041090572533</v>
      </c>
      <c r="N112" s="72"/>
      <c r="O112" s="73"/>
      <c r="P112" s="39">
        <v>237.3</v>
      </c>
      <c r="Q112" s="73">
        <f>P112/L112*100</f>
        <v>101.36693720632208</v>
      </c>
    </row>
    <row r="113" spans="1:17" ht="46.5" customHeight="1">
      <c r="A113" s="13" t="s">
        <v>192</v>
      </c>
      <c r="B113" s="6" t="s">
        <v>258</v>
      </c>
      <c r="C113" s="7" t="s">
        <v>43</v>
      </c>
      <c r="D113" s="3"/>
      <c r="E113" s="3"/>
      <c r="F113" s="14">
        <v>37.27945205479452</v>
      </c>
      <c r="G113" s="14">
        <v>112.30629907720524</v>
      </c>
      <c r="H113" s="14">
        <v>65.55808219178081</v>
      </c>
      <c r="I113" s="14">
        <v>102.38575674338254</v>
      </c>
      <c r="J113" s="18">
        <v>38.873808719565226</v>
      </c>
      <c r="K113" s="18">
        <v>104.27677065217394</v>
      </c>
      <c r="L113" s="50">
        <v>67.1</v>
      </c>
      <c r="M113" s="50">
        <v>102.4</v>
      </c>
      <c r="N113" s="71"/>
      <c r="O113" s="71"/>
      <c r="P113" s="71">
        <v>67.8</v>
      </c>
      <c r="Q113" s="71">
        <f>P113/L113*100</f>
        <v>101.04321907600597</v>
      </c>
    </row>
    <row r="114" spans="1:17" ht="93" customHeight="1">
      <c r="A114" s="13" t="s">
        <v>193</v>
      </c>
      <c r="B114" s="42" t="s">
        <v>254</v>
      </c>
      <c r="C114" s="43" t="s">
        <v>59</v>
      </c>
      <c r="D114" s="3"/>
      <c r="E114" s="3"/>
      <c r="F114" s="20"/>
      <c r="G114" s="14"/>
      <c r="H114" s="20"/>
      <c r="I114" s="14"/>
      <c r="J114" s="45"/>
      <c r="K114" s="45"/>
      <c r="L114" s="54"/>
      <c r="M114" s="54"/>
      <c r="N114" s="45"/>
      <c r="O114" s="45"/>
      <c r="P114" s="45"/>
      <c r="Q114" s="18"/>
    </row>
    <row r="115" spans="1:17" ht="22.5">
      <c r="A115" s="27"/>
      <c r="B115" s="1" t="s">
        <v>216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0" ht="18.75">
      <c r="B116" s="27" t="s">
        <v>252</v>
      </c>
      <c r="C116" s="27"/>
      <c r="D116" s="27"/>
      <c r="E116" s="27"/>
      <c r="F116" s="27"/>
      <c r="G116" s="27"/>
      <c r="H116" s="27"/>
      <c r="I116" s="27"/>
      <c r="J116" s="27"/>
    </row>
    <row r="117" spans="2:16" ht="18.75">
      <c r="B117" s="115" t="s">
        <v>259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7" ht="37.5" customHeight="1">
      <c r="B118" s="108" t="s">
        <v>253</v>
      </c>
      <c r="C118" s="109"/>
      <c r="D118" s="109"/>
      <c r="E118" s="109"/>
      <c r="F118" s="109"/>
      <c r="G118" s="109"/>
      <c r="H118" s="109"/>
      <c r="I118" s="109"/>
      <c r="J118" s="109"/>
      <c r="K118" s="110"/>
      <c r="L118" s="110"/>
      <c r="M118" s="110"/>
      <c r="N118" s="110"/>
      <c r="O118" s="110"/>
      <c r="P118" s="110"/>
      <c r="Q118" s="110"/>
    </row>
  </sheetData>
  <sheetProtection/>
  <mergeCells count="18">
    <mergeCell ref="B118:Q118"/>
    <mergeCell ref="B47:C47"/>
    <mergeCell ref="B19:C19"/>
    <mergeCell ref="B6:C6"/>
    <mergeCell ref="B10:C10"/>
    <mergeCell ref="B44:C44"/>
    <mergeCell ref="B28:C28"/>
    <mergeCell ref="B117:P117"/>
    <mergeCell ref="A2:Q2"/>
    <mergeCell ref="A3:Q3"/>
    <mergeCell ref="B84:C84"/>
    <mergeCell ref="B105:C105"/>
    <mergeCell ref="B50:C50"/>
    <mergeCell ref="B53:C53"/>
    <mergeCell ref="B65:C65"/>
    <mergeCell ref="B56:C56"/>
    <mergeCell ref="B69:C69"/>
    <mergeCell ref="B78:C7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Демидова Диана Мироновна</cp:lastModifiedBy>
  <cp:lastPrinted>2017-07-21T06:00:58Z</cp:lastPrinted>
  <dcterms:created xsi:type="dcterms:W3CDTF">2007-04-10T02:31:52Z</dcterms:created>
  <dcterms:modified xsi:type="dcterms:W3CDTF">2017-07-25T06:13:14Z</dcterms:modified>
  <cp:category/>
  <cp:version/>
  <cp:contentType/>
  <cp:contentStatus/>
</cp:coreProperties>
</file>