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'1'!$A$1:$J$23</definedName>
    <definedName name="_xlnm.Print_Area" localSheetId="2">'сады'!$A$1:$J$23</definedName>
    <definedName name="_xlnm.Print_Area" localSheetId="1">'школы'!$A$1:$J$23</definedName>
  </definedNames>
  <calcPr fullCalcOnLoad="1"/>
</workbook>
</file>

<file path=xl/sharedStrings.xml><?xml version="1.0" encoding="utf-8"?>
<sst xmlns="http://schemas.openxmlformats.org/spreadsheetml/2006/main" count="123" uniqueCount="33">
  <si>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</si>
  <si>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</si>
  <si>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</si>
  <si>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</si>
  <si>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</si>
  <si>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</si>
  <si>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</si>
  <si>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</si>
  <si>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</si>
  <si>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</si>
  <si>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</si>
  <si>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</si>
  <si>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</si>
  <si>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</si>
  <si>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Апельсины.</t>
  </si>
  <si>
    <t>Товарный сорт: Не ниже высшего.</t>
  </si>
  <si>
    <t>Мандарины.</t>
  </si>
  <si>
    <t>Груши.</t>
  </si>
  <si>
    <t>Бананы.</t>
  </si>
  <si>
    <t>Товарный сорт: Не ниже экстра.</t>
  </si>
  <si>
    <t>Лимоны.</t>
  </si>
  <si>
    <t>Яблоки.</t>
  </si>
  <si>
    <t>Шиповник</t>
  </si>
  <si>
    <t>Изюм</t>
  </si>
  <si>
    <t>Директор ________________ Балуева Л.Н.</t>
  </si>
  <si>
    <t>Дата составления сводной таблицы 27.11.2023 г.</t>
  </si>
  <si>
    <t>Коммерческое предложение вх. № б/н от 24.11.2023 г.</t>
  </si>
  <si>
    <t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 свежие, шиповник, изюм)</t>
  </si>
  <si>
    <t>Коммерческое предложение вх. № б/н от 20.11.2023 г.</t>
  </si>
  <si>
    <t>Ягоды сушеные</t>
  </si>
  <si>
    <t>Наименование ягод: Виноград. 
Товарный сорт: Высший.
Вид винограда сушеного: Изюм. 
Вид изюма: Окрашенный. Вид применяемой сушки: Тепловая. 
Вид ягод: Целые.
Наличие косточки: Нет.</t>
  </si>
  <si>
    <t>Наименование ягод: Шиповник (плоды). 
Вид применяемой сушки: Тепловая. 
Вид ягод: Целые.
Товарный сорт: Высший.</t>
  </si>
  <si>
    <t>Товарный сорт: Не ниже высшего. Вид груш по сроку созревания: позднего срока созревания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</si>
</sst>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0"/>
      <color indexed="8"/>
      <name val="PT Astra Serif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43" fontId="47" fillId="33" borderId="10" xfId="60" applyFont="1" applyFill="1" applyBorder="1" applyAlignment="1">
      <alignment horizontal="center" vertical="center"/>
    </xf>
    <xf numFmtId="43" fontId="48" fillId="33" borderId="10" xfId="60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64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43" fontId="45" fillId="33" borderId="14" xfId="6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49" fillId="0" borderId="10" xfId="0" applyFont="1" applyBorder="1" applyAlignment="1">
      <alignment vertical="top"/>
    </xf>
    <xf numFmtId="0" fontId="6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6" customFormat="1" ht="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" customFormat="1" ht="30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ht="1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38" t="s">
        <v>1</v>
      </c>
      <c r="G5" s="39"/>
      <c r="H5" s="39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22">
        <v>1</v>
      </c>
      <c r="G6" s="22">
        <v>2</v>
      </c>
      <c r="H6" s="22">
        <v>3</v>
      </c>
      <c r="I6" s="43"/>
      <c r="J6" s="43"/>
    </row>
    <row r="7" spans="1:10" ht="15" customHeight="1">
      <c r="A7" s="28">
        <v>1</v>
      </c>
      <c r="B7" s="23" t="s">
        <v>14</v>
      </c>
      <c r="C7" s="24" t="s">
        <v>15</v>
      </c>
      <c r="D7" s="28" t="s">
        <v>8</v>
      </c>
      <c r="E7" s="9">
        <f>школы!E7+сады!E7</f>
        <v>903</v>
      </c>
      <c r="F7" s="25">
        <v>240</v>
      </c>
      <c r="G7" s="25">
        <v>160</v>
      </c>
      <c r="H7" s="25">
        <v>200</v>
      </c>
      <c r="I7" s="10">
        <f aca="true" t="shared" si="0" ref="I7:I14">ROUND((F7+G7+H7)/3,2)</f>
        <v>200</v>
      </c>
      <c r="J7" s="11">
        <f aca="true" t="shared" si="1" ref="J7:J14">E7*I7</f>
        <v>180600</v>
      </c>
    </row>
    <row r="8" spans="1:10" ht="30">
      <c r="A8" s="28">
        <v>2</v>
      </c>
      <c r="B8" s="23" t="s">
        <v>16</v>
      </c>
      <c r="C8" s="24" t="s">
        <v>15</v>
      </c>
      <c r="D8" s="28" t="s">
        <v>8</v>
      </c>
      <c r="E8" s="9">
        <f>школы!E8+сады!E8</f>
        <v>3782</v>
      </c>
      <c r="F8" s="25">
        <v>280</v>
      </c>
      <c r="G8" s="25">
        <v>180</v>
      </c>
      <c r="H8" s="25">
        <v>260</v>
      </c>
      <c r="I8" s="10">
        <f t="shared" si="0"/>
        <v>240</v>
      </c>
      <c r="J8" s="11">
        <f t="shared" si="1"/>
        <v>907680</v>
      </c>
    </row>
    <row r="9" spans="1:10" ht="30">
      <c r="A9" s="28">
        <v>3</v>
      </c>
      <c r="B9" s="24" t="s">
        <v>17</v>
      </c>
      <c r="C9" s="24" t="s">
        <v>32</v>
      </c>
      <c r="D9" s="28" t="s">
        <v>8</v>
      </c>
      <c r="E9" s="9">
        <f>школы!E9+сады!E9</f>
        <v>810</v>
      </c>
      <c r="F9" s="25">
        <v>300</v>
      </c>
      <c r="G9" s="25">
        <v>220</v>
      </c>
      <c r="H9" s="25">
        <v>280</v>
      </c>
      <c r="I9" s="10">
        <f t="shared" si="0"/>
        <v>266.67</v>
      </c>
      <c r="J9" s="11">
        <f t="shared" si="1"/>
        <v>216002.7</v>
      </c>
    </row>
    <row r="10" spans="1:10" ht="30">
      <c r="A10" s="28">
        <v>4</v>
      </c>
      <c r="B10" s="24" t="s">
        <v>18</v>
      </c>
      <c r="C10" s="24" t="s">
        <v>19</v>
      </c>
      <c r="D10" s="28" t="s">
        <v>8</v>
      </c>
      <c r="E10" s="9">
        <f>школы!E10+сады!E10</f>
        <v>510</v>
      </c>
      <c r="F10" s="25">
        <v>180</v>
      </c>
      <c r="G10" s="25">
        <v>150</v>
      </c>
      <c r="H10" s="25">
        <v>200</v>
      </c>
      <c r="I10" s="10">
        <f t="shared" si="0"/>
        <v>176.67</v>
      </c>
      <c r="J10" s="11">
        <f t="shared" si="1"/>
        <v>90101.7</v>
      </c>
    </row>
    <row r="11" spans="1:10" ht="30">
      <c r="A11" s="28">
        <v>5</v>
      </c>
      <c r="B11" s="24" t="s">
        <v>20</v>
      </c>
      <c r="C11" s="24" t="s">
        <v>15</v>
      </c>
      <c r="D11" s="28" t="s">
        <v>8</v>
      </c>
      <c r="E11" s="9">
        <f>школы!E11+сады!E11</f>
        <v>190</v>
      </c>
      <c r="F11" s="25">
        <v>240</v>
      </c>
      <c r="G11" s="25">
        <v>180</v>
      </c>
      <c r="H11" s="25">
        <v>250</v>
      </c>
      <c r="I11" s="10">
        <f t="shared" si="0"/>
        <v>223.33</v>
      </c>
      <c r="J11" s="11">
        <f t="shared" si="1"/>
        <v>42432.700000000004</v>
      </c>
    </row>
    <row r="12" spans="1:10" ht="30">
      <c r="A12" s="28">
        <v>6</v>
      </c>
      <c r="B12" s="24" t="s">
        <v>21</v>
      </c>
      <c r="C12" s="24" t="s">
        <v>15</v>
      </c>
      <c r="D12" s="28" t="s">
        <v>8</v>
      </c>
      <c r="E12" s="9">
        <f>школы!E12+сады!E12</f>
        <v>5054</v>
      </c>
      <c r="F12" s="25">
        <v>145</v>
      </c>
      <c r="G12" s="25">
        <v>120</v>
      </c>
      <c r="H12" s="25">
        <v>200</v>
      </c>
      <c r="I12" s="10">
        <f t="shared" si="0"/>
        <v>155</v>
      </c>
      <c r="J12" s="11">
        <f t="shared" si="1"/>
        <v>783370</v>
      </c>
    </row>
    <row r="13" spans="1:10" ht="105">
      <c r="A13" s="28">
        <v>7</v>
      </c>
      <c r="B13" s="30" t="s">
        <v>29</v>
      </c>
      <c r="C13" s="24" t="s">
        <v>30</v>
      </c>
      <c r="D13" s="28" t="s">
        <v>8</v>
      </c>
      <c r="E13" s="9">
        <f>школы!E13+сады!E13</f>
        <v>135</v>
      </c>
      <c r="F13" s="25">
        <v>350</v>
      </c>
      <c r="G13" s="25">
        <v>320</v>
      </c>
      <c r="H13" s="25">
        <v>450</v>
      </c>
      <c r="I13" s="10">
        <f t="shared" si="0"/>
        <v>373.33</v>
      </c>
      <c r="J13" s="11">
        <f t="shared" si="1"/>
        <v>50399.549999999996</v>
      </c>
    </row>
    <row r="14" spans="1:10" ht="60">
      <c r="A14" s="28">
        <v>8</v>
      </c>
      <c r="B14" s="30" t="s">
        <v>29</v>
      </c>
      <c r="C14" s="24" t="s">
        <v>31</v>
      </c>
      <c r="D14" s="28" t="s">
        <v>8</v>
      </c>
      <c r="E14" s="9">
        <f>школы!E14+сады!E14</f>
        <v>36</v>
      </c>
      <c r="F14" s="25">
        <v>210</v>
      </c>
      <c r="G14" s="25">
        <v>290</v>
      </c>
      <c r="H14" s="25">
        <v>260</v>
      </c>
      <c r="I14" s="10">
        <f t="shared" si="0"/>
        <v>253.33</v>
      </c>
      <c r="J14" s="11">
        <f t="shared" si="1"/>
        <v>9119.880000000001</v>
      </c>
    </row>
    <row r="15" spans="1:11" ht="15">
      <c r="A15" s="33" t="s">
        <v>6</v>
      </c>
      <c r="B15" s="34"/>
      <c r="C15" s="34"/>
      <c r="D15" s="34"/>
      <c r="E15" s="34"/>
      <c r="F15" s="34"/>
      <c r="G15" s="34"/>
      <c r="H15" s="34"/>
      <c r="I15" s="35"/>
      <c r="J15" s="12">
        <f>SUM(J7:J14)</f>
        <v>2279706.5299999993</v>
      </c>
      <c r="K15" s="13"/>
    </row>
    <row r="16" spans="1:10" ht="15" customHeight="1">
      <c r="A16" s="14"/>
      <c r="B16" s="15"/>
      <c r="C16" s="14"/>
      <c r="D16" s="14"/>
      <c r="E16" s="14"/>
      <c r="F16" s="14"/>
      <c r="G16" s="14"/>
      <c r="H16" s="14"/>
      <c r="I16" s="14"/>
      <c r="J16" s="16"/>
    </row>
    <row r="17" spans="1:8" s="3" customFormat="1" ht="15" customHeight="1">
      <c r="A17" s="1">
        <v>1</v>
      </c>
      <c r="B17" s="36" t="s">
        <v>28</v>
      </c>
      <c r="C17" s="37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36" t="s">
        <v>28</v>
      </c>
      <c r="C18" s="37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36" t="s">
        <v>28</v>
      </c>
      <c r="C19" s="37"/>
      <c r="D19" s="4"/>
      <c r="E19" s="4"/>
      <c r="F19" s="4"/>
      <c r="G19" s="4"/>
      <c r="H19" s="4"/>
    </row>
    <row r="20" spans="1:8" ht="15">
      <c r="A20" s="17"/>
      <c r="B20" s="29"/>
      <c r="C20" s="7"/>
      <c r="D20" s="17"/>
      <c r="E20" s="17"/>
      <c r="F20" s="17"/>
      <c r="G20" s="17"/>
      <c r="H20" s="17"/>
    </row>
    <row r="21" spans="1:6" ht="15">
      <c r="A21" s="17" t="s">
        <v>11</v>
      </c>
      <c r="B21" s="17"/>
      <c r="C21" s="17"/>
      <c r="D21" s="19"/>
      <c r="E21" s="19"/>
      <c r="F21" s="19"/>
    </row>
    <row r="22" spans="1:6" ht="15">
      <c r="A22" s="31" t="s">
        <v>24</v>
      </c>
      <c r="B22" s="31"/>
      <c r="C22" s="31"/>
      <c r="D22" s="19"/>
      <c r="E22" s="19"/>
      <c r="F22" s="19"/>
    </row>
    <row r="23" ht="15">
      <c r="A23" s="8" t="s">
        <v>25</v>
      </c>
    </row>
    <row r="27" ht="15">
      <c r="J27" s="13"/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22:C22"/>
    <mergeCell ref="A4:J4"/>
    <mergeCell ref="A15:I15"/>
    <mergeCell ref="B17:C17"/>
    <mergeCell ref="B18:C18"/>
    <mergeCell ref="B19:C19"/>
    <mergeCell ref="F5:H5"/>
  </mergeCells>
  <printOptions/>
  <pageMargins left="0.1968503937007874" right="0.1968503937007874" top="0.49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7.710937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6" customFormat="1" ht="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" customFormat="1" ht="15">
      <c r="A3" s="44" t="str">
        <f>1!A3:J3</f>
        <v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 свежие, шиповник, изюм)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ht="1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38" t="s">
        <v>1</v>
      </c>
      <c r="G5" s="39"/>
      <c r="H5" s="39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27">
        <v>1</v>
      </c>
      <c r="G6" s="27">
        <v>2</v>
      </c>
      <c r="H6" s="27">
        <v>3</v>
      </c>
      <c r="I6" s="43"/>
      <c r="J6" s="43"/>
    </row>
    <row r="7" spans="1:10" ht="15" customHeight="1">
      <c r="A7" s="26">
        <v>1</v>
      </c>
      <c r="B7" s="23" t="s">
        <v>14</v>
      </c>
      <c r="C7" s="24" t="s">
        <v>15</v>
      </c>
      <c r="D7" s="26" t="s">
        <v>8</v>
      </c>
      <c r="E7" s="9">
        <f>770+56</f>
        <v>826</v>
      </c>
      <c r="F7" s="25">
        <v>240</v>
      </c>
      <c r="G7" s="25">
        <v>160</v>
      </c>
      <c r="H7" s="25">
        <v>200</v>
      </c>
      <c r="I7" s="10">
        <f aca="true" t="shared" si="0" ref="I7:I14">ROUND((F7+G7+H7)/3,2)</f>
        <v>200</v>
      </c>
      <c r="J7" s="11">
        <f aca="true" t="shared" si="1" ref="J7:J14">E7*I7</f>
        <v>165200</v>
      </c>
    </row>
    <row r="8" spans="1:10" ht="30">
      <c r="A8" s="26">
        <v>2</v>
      </c>
      <c r="B8" s="23" t="s">
        <v>16</v>
      </c>
      <c r="C8" s="24" t="s">
        <v>15</v>
      </c>
      <c r="D8" s="26" t="s">
        <v>8</v>
      </c>
      <c r="E8" s="21">
        <f>3520+140</f>
        <v>3660</v>
      </c>
      <c r="F8" s="25">
        <v>280</v>
      </c>
      <c r="G8" s="25">
        <v>180</v>
      </c>
      <c r="H8" s="25">
        <v>260</v>
      </c>
      <c r="I8" s="10">
        <f t="shared" si="0"/>
        <v>240</v>
      </c>
      <c r="J8" s="11">
        <f t="shared" si="1"/>
        <v>878400</v>
      </c>
    </row>
    <row r="9" spans="1:10" ht="30">
      <c r="A9" s="26">
        <v>3</v>
      </c>
      <c r="B9" s="23" t="s">
        <v>17</v>
      </c>
      <c r="C9" s="24" t="s">
        <v>15</v>
      </c>
      <c r="D9" s="26" t="s">
        <v>8</v>
      </c>
      <c r="E9" s="9">
        <f>605+27</f>
        <v>632</v>
      </c>
      <c r="F9" s="25">
        <v>300</v>
      </c>
      <c r="G9" s="25">
        <v>220</v>
      </c>
      <c r="H9" s="25">
        <v>280</v>
      </c>
      <c r="I9" s="10">
        <f t="shared" si="0"/>
        <v>266.67</v>
      </c>
      <c r="J9" s="11">
        <f t="shared" si="1"/>
        <v>168535.44</v>
      </c>
    </row>
    <row r="10" spans="1:10" ht="30">
      <c r="A10" s="26">
        <v>4</v>
      </c>
      <c r="B10" s="23" t="s">
        <v>18</v>
      </c>
      <c r="C10" s="24" t="s">
        <v>19</v>
      </c>
      <c r="D10" s="26" t="s">
        <v>8</v>
      </c>
      <c r="E10" s="21">
        <f>0+23</f>
        <v>23</v>
      </c>
      <c r="F10" s="25">
        <v>180</v>
      </c>
      <c r="G10" s="25">
        <v>150</v>
      </c>
      <c r="H10" s="25">
        <v>200</v>
      </c>
      <c r="I10" s="10">
        <f t="shared" si="0"/>
        <v>176.67</v>
      </c>
      <c r="J10" s="11">
        <f t="shared" si="1"/>
        <v>4063.41</v>
      </c>
    </row>
    <row r="11" spans="1:10" ht="30">
      <c r="A11" s="26">
        <v>5</v>
      </c>
      <c r="B11" s="23" t="s">
        <v>20</v>
      </c>
      <c r="C11" s="24" t="s">
        <v>15</v>
      </c>
      <c r="D11" s="26" t="s">
        <v>8</v>
      </c>
      <c r="E11" s="9">
        <f>153+10</f>
        <v>163</v>
      </c>
      <c r="F11" s="25">
        <v>240</v>
      </c>
      <c r="G11" s="25">
        <v>180</v>
      </c>
      <c r="H11" s="25">
        <v>250</v>
      </c>
      <c r="I11" s="10">
        <f t="shared" si="0"/>
        <v>223.33</v>
      </c>
      <c r="J11" s="11">
        <f t="shared" si="1"/>
        <v>36402.79</v>
      </c>
    </row>
    <row r="12" spans="1:10" ht="30">
      <c r="A12" s="28">
        <v>6</v>
      </c>
      <c r="B12" s="23" t="s">
        <v>21</v>
      </c>
      <c r="C12" s="24" t="s">
        <v>15</v>
      </c>
      <c r="D12" s="28" t="s">
        <v>8</v>
      </c>
      <c r="E12" s="9">
        <f>4199+320</f>
        <v>4519</v>
      </c>
      <c r="F12" s="25">
        <v>145</v>
      </c>
      <c r="G12" s="25">
        <v>120</v>
      </c>
      <c r="H12" s="25">
        <v>200</v>
      </c>
      <c r="I12" s="10">
        <f t="shared" si="0"/>
        <v>155</v>
      </c>
      <c r="J12" s="11">
        <f t="shared" si="1"/>
        <v>700445</v>
      </c>
    </row>
    <row r="13" spans="1:10" ht="30">
      <c r="A13" s="28">
        <v>7</v>
      </c>
      <c r="B13" s="23" t="s">
        <v>22</v>
      </c>
      <c r="C13" s="24" t="s">
        <v>15</v>
      </c>
      <c r="D13" s="28" t="s">
        <v>8</v>
      </c>
      <c r="E13" s="9">
        <f>75+5</f>
        <v>80</v>
      </c>
      <c r="F13" s="25">
        <v>350</v>
      </c>
      <c r="G13" s="25">
        <v>320</v>
      </c>
      <c r="H13" s="25">
        <v>450</v>
      </c>
      <c r="I13" s="10">
        <f t="shared" si="0"/>
        <v>373.33</v>
      </c>
      <c r="J13" s="11">
        <f t="shared" si="1"/>
        <v>29866.399999999998</v>
      </c>
    </row>
    <row r="14" spans="1:10" ht="30">
      <c r="A14" s="28">
        <v>8</v>
      </c>
      <c r="B14" s="23" t="s">
        <v>23</v>
      </c>
      <c r="C14" s="24" t="s">
        <v>15</v>
      </c>
      <c r="D14" s="28" t="s">
        <v>8</v>
      </c>
      <c r="E14" s="21">
        <f>0+0</f>
        <v>0</v>
      </c>
      <c r="F14" s="25">
        <v>210</v>
      </c>
      <c r="G14" s="25">
        <v>290</v>
      </c>
      <c r="H14" s="25">
        <v>260</v>
      </c>
      <c r="I14" s="10">
        <f t="shared" si="0"/>
        <v>253.33</v>
      </c>
      <c r="J14" s="11">
        <f t="shared" si="1"/>
        <v>0</v>
      </c>
    </row>
    <row r="15" spans="1:11" ht="15">
      <c r="A15" s="33" t="s">
        <v>6</v>
      </c>
      <c r="B15" s="34"/>
      <c r="C15" s="34"/>
      <c r="D15" s="34"/>
      <c r="E15" s="34"/>
      <c r="F15" s="34"/>
      <c r="G15" s="34"/>
      <c r="H15" s="34"/>
      <c r="I15" s="35"/>
      <c r="J15" s="12">
        <f>SUM(J7:J14)</f>
        <v>1982913.0399999998</v>
      </c>
      <c r="K15" s="13"/>
    </row>
    <row r="16" spans="1:10" ht="15" customHeight="1">
      <c r="A16" s="14"/>
      <c r="B16" s="15"/>
      <c r="C16" s="14"/>
      <c r="D16" s="14"/>
      <c r="E16" s="14"/>
      <c r="F16" s="14"/>
      <c r="G16" s="14"/>
      <c r="H16" s="14"/>
      <c r="I16" s="14"/>
      <c r="J16" s="16"/>
    </row>
    <row r="17" spans="1:8" s="3" customFormat="1" ht="15" customHeight="1">
      <c r="A17" s="1">
        <v>1</v>
      </c>
      <c r="B17" s="36" t="s">
        <v>26</v>
      </c>
      <c r="C17" s="37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36" t="s">
        <v>26</v>
      </c>
      <c r="C18" s="37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36" t="s">
        <v>26</v>
      </c>
      <c r="C19" s="37"/>
      <c r="D19" s="4"/>
      <c r="E19" s="4"/>
      <c r="F19" s="4"/>
      <c r="G19" s="4"/>
      <c r="H19" s="4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 t="s">
        <v>11</v>
      </c>
      <c r="B21" s="17"/>
      <c r="C21" s="17"/>
      <c r="D21" s="19"/>
      <c r="E21" s="19"/>
      <c r="F21" s="19"/>
    </row>
    <row r="22" spans="1:6" ht="15">
      <c r="A22" s="31" t="str">
        <f>1!A22:C22</f>
        <v>Директор ________________ Балуева Л.Н.</v>
      </c>
      <c r="B22" s="31"/>
      <c r="C22" s="31"/>
      <c r="D22" s="19"/>
      <c r="E22" s="19"/>
      <c r="F22" s="19"/>
    </row>
    <row r="23" ht="15">
      <c r="A23" s="8" t="str">
        <f>1!A23</f>
        <v>Дата составления сводной таблицы 27.11.2023 г.</v>
      </c>
    </row>
  </sheetData>
  <sheetProtection/>
  <mergeCells count="17">
    <mergeCell ref="A22:C22"/>
    <mergeCell ref="B19:C19"/>
    <mergeCell ref="A1:J1"/>
    <mergeCell ref="A2:J2"/>
    <mergeCell ref="A3:J3"/>
    <mergeCell ref="A4:J4"/>
    <mergeCell ref="F5:H5"/>
    <mergeCell ref="I5:I6"/>
    <mergeCell ref="B18:C18"/>
    <mergeCell ref="B17:C17"/>
    <mergeCell ref="A15:I15"/>
    <mergeCell ref="J5:J6"/>
    <mergeCell ref="A5:A6"/>
    <mergeCell ref="B5:B6"/>
    <mergeCell ref="C5:C6"/>
    <mergeCell ref="D5:D6"/>
    <mergeCell ref="E5:E6"/>
  </mergeCells>
  <printOptions/>
  <pageMargins left="0.7" right="0.7" top="0.44" bottom="0.75" header="0.3" footer="0.3"/>
  <pageSetup horizontalDpi="600" verticalDpi="600" orientation="landscape" paperSize="9" scale="7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2">
      <selection activeCell="J43" sqref="J43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6" customFormat="1" ht="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" customFormat="1" ht="15">
      <c r="A3" s="44" t="str">
        <f>1!A3:J3</f>
        <v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 свежие, шиповник, изюм)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ht="1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38" t="s">
        <v>1</v>
      </c>
      <c r="G5" s="39"/>
      <c r="H5" s="39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27">
        <v>1</v>
      </c>
      <c r="G6" s="27">
        <v>2</v>
      </c>
      <c r="H6" s="27">
        <v>3</v>
      </c>
      <c r="I6" s="43"/>
      <c r="J6" s="43"/>
    </row>
    <row r="7" spans="1:10" ht="15" customHeight="1">
      <c r="A7" s="28">
        <v>1</v>
      </c>
      <c r="B7" s="23" t="s">
        <v>14</v>
      </c>
      <c r="C7" s="24" t="s">
        <v>15</v>
      </c>
      <c r="D7" s="28" t="s">
        <v>8</v>
      </c>
      <c r="E7" s="9">
        <f>37+40</f>
        <v>77</v>
      </c>
      <c r="F7" s="25">
        <v>240</v>
      </c>
      <c r="G7" s="25">
        <v>160</v>
      </c>
      <c r="H7" s="25">
        <v>200</v>
      </c>
      <c r="I7" s="10">
        <f aca="true" t="shared" si="0" ref="I7:I14">ROUND((F7+G7+H7)/3,2)</f>
        <v>200</v>
      </c>
      <c r="J7" s="11">
        <f aca="true" t="shared" si="1" ref="J7:J14">E7*I7</f>
        <v>15400</v>
      </c>
    </row>
    <row r="8" spans="1:10" ht="30">
      <c r="A8" s="28">
        <v>2</v>
      </c>
      <c r="B8" s="23" t="s">
        <v>16</v>
      </c>
      <c r="C8" s="24" t="s">
        <v>15</v>
      </c>
      <c r="D8" s="28" t="s">
        <v>8</v>
      </c>
      <c r="E8" s="21">
        <f>110+12</f>
        <v>122</v>
      </c>
      <c r="F8" s="25">
        <v>280</v>
      </c>
      <c r="G8" s="25">
        <v>180</v>
      </c>
      <c r="H8" s="25">
        <v>260</v>
      </c>
      <c r="I8" s="10">
        <f t="shared" si="0"/>
        <v>240</v>
      </c>
      <c r="J8" s="11">
        <f t="shared" si="1"/>
        <v>29280</v>
      </c>
    </row>
    <row r="9" spans="1:10" ht="30">
      <c r="A9" s="28">
        <v>3</v>
      </c>
      <c r="B9" s="23" t="s">
        <v>17</v>
      </c>
      <c r="C9" s="24" t="s">
        <v>15</v>
      </c>
      <c r="D9" s="28" t="s">
        <v>8</v>
      </c>
      <c r="E9" s="9">
        <f>173+5</f>
        <v>178</v>
      </c>
      <c r="F9" s="25">
        <v>300</v>
      </c>
      <c r="G9" s="25">
        <v>220</v>
      </c>
      <c r="H9" s="25">
        <v>280</v>
      </c>
      <c r="I9" s="10">
        <f t="shared" si="0"/>
        <v>266.67</v>
      </c>
      <c r="J9" s="11">
        <f t="shared" si="1"/>
        <v>47467.26</v>
      </c>
    </row>
    <row r="10" spans="1:10" ht="30">
      <c r="A10" s="28">
        <v>4</v>
      </c>
      <c r="B10" s="23" t="s">
        <v>18</v>
      </c>
      <c r="C10" s="24" t="s">
        <v>19</v>
      </c>
      <c r="D10" s="28" t="s">
        <v>8</v>
      </c>
      <c r="E10" s="21">
        <f>480+7</f>
        <v>487</v>
      </c>
      <c r="F10" s="25">
        <v>180</v>
      </c>
      <c r="G10" s="25">
        <v>150</v>
      </c>
      <c r="H10" s="25">
        <v>200</v>
      </c>
      <c r="I10" s="10">
        <f t="shared" si="0"/>
        <v>176.67</v>
      </c>
      <c r="J10" s="11">
        <f t="shared" si="1"/>
        <v>86038.29</v>
      </c>
    </row>
    <row r="11" spans="1:10" ht="30">
      <c r="A11" s="28">
        <v>5</v>
      </c>
      <c r="B11" s="23" t="s">
        <v>20</v>
      </c>
      <c r="C11" s="24" t="s">
        <v>15</v>
      </c>
      <c r="D11" s="28" t="s">
        <v>8</v>
      </c>
      <c r="E11" s="9">
        <f>24+3</f>
        <v>27</v>
      </c>
      <c r="F11" s="25">
        <v>240</v>
      </c>
      <c r="G11" s="25">
        <v>180</v>
      </c>
      <c r="H11" s="25">
        <v>250</v>
      </c>
      <c r="I11" s="10">
        <f t="shared" si="0"/>
        <v>223.33</v>
      </c>
      <c r="J11" s="11">
        <f t="shared" si="1"/>
        <v>6029.910000000001</v>
      </c>
    </row>
    <row r="12" spans="1:10" ht="30">
      <c r="A12" s="28">
        <v>6</v>
      </c>
      <c r="B12" s="23" t="s">
        <v>21</v>
      </c>
      <c r="C12" s="24" t="s">
        <v>15</v>
      </c>
      <c r="D12" s="28" t="s">
        <v>8</v>
      </c>
      <c r="E12" s="9">
        <f>480+55</f>
        <v>535</v>
      </c>
      <c r="F12" s="25">
        <v>145</v>
      </c>
      <c r="G12" s="25">
        <v>120</v>
      </c>
      <c r="H12" s="25">
        <v>200</v>
      </c>
      <c r="I12" s="10">
        <f t="shared" si="0"/>
        <v>155</v>
      </c>
      <c r="J12" s="11">
        <f t="shared" si="1"/>
        <v>82925</v>
      </c>
    </row>
    <row r="13" spans="1:10" ht="30">
      <c r="A13" s="28">
        <v>7</v>
      </c>
      <c r="B13" s="23" t="s">
        <v>22</v>
      </c>
      <c r="C13" s="24" t="s">
        <v>15</v>
      </c>
      <c r="D13" s="28" t="s">
        <v>8</v>
      </c>
      <c r="E13" s="9">
        <f>50+5</f>
        <v>55</v>
      </c>
      <c r="F13" s="25">
        <v>350</v>
      </c>
      <c r="G13" s="25">
        <v>320</v>
      </c>
      <c r="H13" s="25">
        <v>450</v>
      </c>
      <c r="I13" s="10">
        <f t="shared" si="0"/>
        <v>373.33</v>
      </c>
      <c r="J13" s="11">
        <f t="shared" si="1"/>
        <v>20533.149999999998</v>
      </c>
    </row>
    <row r="14" spans="1:10" ht="30">
      <c r="A14" s="28">
        <v>8</v>
      </c>
      <c r="B14" s="23" t="s">
        <v>23</v>
      </c>
      <c r="C14" s="24" t="s">
        <v>15</v>
      </c>
      <c r="D14" s="28" t="s">
        <v>8</v>
      </c>
      <c r="E14" s="21">
        <f>33+3</f>
        <v>36</v>
      </c>
      <c r="F14" s="25">
        <v>210</v>
      </c>
      <c r="G14" s="25">
        <v>290</v>
      </c>
      <c r="H14" s="25">
        <v>260</v>
      </c>
      <c r="I14" s="10">
        <f t="shared" si="0"/>
        <v>253.33</v>
      </c>
      <c r="J14" s="11">
        <f t="shared" si="1"/>
        <v>9119.880000000001</v>
      </c>
    </row>
    <row r="15" spans="1:11" ht="15">
      <c r="A15" s="33" t="s">
        <v>6</v>
      </c>
      <c r="B15" s="34"/>
      <c r="C15" s="34"/>
      <c r="D15" s="34"/>
      <c r="E15" s="34"/>
      <c r="F15" s="34"/>
      <c r="G15" s="34"/>
      <c r="H15" s="34"/>
      <c r="I15" s="35"/>
      <c r="J15" s="12">
        <f>SUM(J7:J14)</f>
        <v>296793.49</v>
      </c>
      <c r="K15" s="13"/>
    </row>
    <row r="16" spans="1:10" ht="15" customHeight="1">
      <c r="A16" s="14"/>
      <c r="B16" s="15"/>
      <c r="C16" s="14"/>
      <c r="D16" s="14"/>
      <c r="E16" s="14"/>
      <c r="F16" s="14"/>
      <c r="G16" s="14"/>
      <c r="H16" s="14"/>
      <c r="I16" s="14"/>
      <c r="J16" s="16"/>
    </row>
    <row r="17" spans="1:8" s="3" customFormat="1" ht="15" customHeight="1">
      <c r="A17" s="1">
        <v>1</v>
      </c>
      <c r="B17" s="36" t="s">
        <v>26</v>
      </c>
      <c r="C17" s="37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36" t="s">
        <v>26</v>
      </c>
      <c r="C18" s="37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36" t="s">
        <v>26</v>
      </c>
      <c r="C19" s="37"/>
      <c r="D19" s="4"/>
      <c r="E19" s="4"/>
      <c r="F19" s="4"/>
      <c r="G19" s="4"/>
      <c r="H19" s="4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 t="s">
        <v>11</v>
      </c>
      <c r="B21" s="17"/>
      <c r="C21" s="17"/>
      <c r="D21" s="19"/>
      <c r="E21" s="19"/>
      <c r="F21" s="19"/>
    </row>
    <row r="22" spans="1:6" ht="15">
      <c r="A22" s="31" t="str">
        <f>1!A22:C22</f>
        <v>Директор ________________ Балуева Л.Н.</v>
      </c>
      <c r="B22" s="31"/>
      <c r="C22" s="31"/>
      <c r="D22" s="19"/>
      <c r="E22" s="19"/>
      <c r="F22" s="19"/>
    </row>
    <row r="23" ht="15">
      <c r="A23" s="8" t="str">
        <f>1!A23</f>
        <v>Дата составления сводной таблицы 27.11.2023 г.</v>
      </c>
    </row>
  </sheetData>
  <sheetProtection/>
  <mergeCells count="17">
    <mergeCell ref="A22:C22"/>
    <mergeCell ref="B19:C19"/>
    <mergeCell ref="A1:J1"/>
    <mergeCell ref="A2:J2"/>
    <mergeCell ref="A3:J3"/>
    <mergeCell ref="A4:J4"/>
    <mergeCell ref="F5:H5"/>
    <mergeCell ref="I5:I6"/>
    <mergeCell ref="B18:C18"/>
    <mergeCell ref="B17:C17"/>
    <mergeCell ref="A15:I15"/>
    <mergeCell ref="A5:A6"/>
    <mergeCell ref="J5:J6"/>
    <mergeCell ref="B5:B6"/>
    <mergeCell ref="C5:C6"/>
    <mergeCell ref="D5:D6"/>
    <mergeCell ref="E5:E6"/>
  </mergeCells>
  <printOptions/>
  <pageMargins left="0.7" right="0.7" top="0.44" bottom="0.75" header="0.3" footer="0.3"/>
  <pageSetup horizontalDpi="600" verticalDpi="600" orientation="landscape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2023-12-19T11:22:31Z</cp:lastPrinted>
  <dcterms:created xsi:type="dcterms:W3CDTF">2014-02-14T07:05:08Z</dcterms:created>
  <dcterms:modified xsi:type="dcterms:W3CDTF">2023-12-19T11:39:37Z</dcterms:modified>
  <cp:category/>
  <cp:version/>
  <cp:contentType/>
  <cp:contentStatus/>
</cp:coreProperties>
</file>