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8580" activeTab="0"/>
  </bookViews>
  <sheets>
    <sheet name="Лист1" sheetId="1" r:id="rId1"/>
  </sheets>
  <definedNames>
    <definedName name="_xlnm.Print_Titles" localSheetId="0">'Лист1'!$2:$5</definedName>
  </definedNames>
  <calcPr fullCalcOnLoad="1"/>
</workbook>
</file>

<file path=xl/sharedStrings.xml><?xml version="1.0" encoding="utf-8"?>
<sst xmlns="http://schemas.openxmlformats.org/spreadsheetml/2006/main" count="367" uniqueCount="152">
  <si>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</si>
  <si>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</si>
  <si>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</si>
  <si>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</si>
  <si>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</si>
  <si>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</si>
  <si>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</si>
  <si>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</si>
  <si>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</si>
  <si>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</si>
  <si>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 xml:space="preserve">Добыча газа естественного     </t>
  </si>
  <si>
    <t>млрд.куб.м</t>
  </si>
  <si>
    <t>Производство электроэнергии</t>
  </si>
  <si>
    <t>млрд.кВт. час.</t>
  </si>
  <si>
    <t>Вывозка древесины</t>
  </si>
  <si>
    <t>тыс.куб.м</t>
  </si>
  <si>
    <t>Производство деловой древесины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</si>
  <si>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</si>
  <si>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</si>
  <si>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</si>
  <si>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</si>
  <si>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</si>
  <si>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</si>
  <si>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</si>
  <si>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</si>
  <si>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</si>
  <si>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</si>
  <si>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</si>
  <si>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</si>
  <si>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</si>
  <si>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</si>
  <si>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</si>
  <si>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</si>
  <si>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</si>
  <si>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</si>
  <si>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</si>
  <si>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</si>
  <si>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</si>
  <si>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</si>
  <si>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</si>
  <si>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</si>
  <si>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</si>
  <si>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</si>
  <si>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</si>
  <si>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</si>
  <si>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</si>
  <si>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</si>
  <si>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</si>
  <si>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</si>
  <si>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</si>
  <si>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Начисленная среднемесячная номинальная заработная плата одного работающего по крупным и средним предприятиям</t>
  </si>
  <si>
    <t>Реальные располагаемые денежные доходы неселения</t>
  </si>
  <si>
    <t>Конструкции и детали железобетонные</t>
  </si>
  <si>
    <t>тыс.куб.метров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</si>
  <si>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</si>
  <si>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</si>
  <si>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</si>
  <si>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</si>
  <si>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</si>
  <si>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</si>
  <si>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</si>
  <si>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</si>
  <si>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</si>
  <si>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</si>
  <si>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</si>
  <si>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</si>
  <si>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</si>
  <si>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</si>
  <si>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</si>
  <si>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</si>
  <si>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</si>
  <si>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</si>
  <si>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</si>
  <si>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</si>
  <si>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 xml:space="preserve">Уровень безработицы (на конец периода) 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</si>
  <si>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</si>
  <si>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</si>
  <si>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</si>
  <si>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</si>
  <si>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</si>
  <si>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</si>
  <si>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</si>
  <si>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</si>
  <si>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</si>
  <si>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</si>
  <si>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</si>
  <si>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Товарооборот на 1 жителя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</si>
  <si>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</si>
  <si>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</si>
  <si>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</si>
  <si>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</si>
  <si>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r>
      <t xml:space="preserve">   2 </t>
    </r>
    <r>
      <rPr>
        <sz val="10"/>
        <rFont val="Times New Roman Cyr"/>
        <family val="0"/>
      </rPr>
      <t>- по состоянию на 01.01.2012</t>
    </r>
  </si>
  <si>
    <r>
      <t xml:space="preserve">    3 </t>
    </r>
    <r>
      <rPr>
        <sz val="10"/>
        <rFont val="Times New Roman Cyr"/>
        <family val="0"/>
      </rPr>
      <t>- для муниципальных районов</t>
    </r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</si>
  <si>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</si>
  <si>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</si>
  <si>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</si>
  <si>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</si>
  <si>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</si>
  <si>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2011 года</t>
  </si>
  <si>
    <t xml:space="preserve">  январь-март    2009 года</t>
  </si>
  <si>
    <t xml:space="preserve">  январь-март    2010 года</t>
  </si>
  <si>
    <t xml:space="preserve">   январь-март    2012 года</t>
  </si>
  <si>
    <t>Индекс  производства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</si>
  <si>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</si>
  <si>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х</t>
  </si>
  <si>
    <t>Оценка 2012 год</t>
  </si>
  <si>
    <t xml:space="preserve"> 2010 год</t>
  </si>
  <si>
    <t xml:space="preserve"> 2011 год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</si>
  <si>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</si>
  <si>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</si>
  <si>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</si>
  <si>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</si>
  <si>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</si>
  <si>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</si>
  <si>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</si>
  <si>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</si>
  <si>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</si>
  <si>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</si>
  <si>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</si>
  <si>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</si>
  <si>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</si>
  <si>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r>
      <t xml:space="preserve">Темп роста 
января-марта    2009 года 
к январю- марту    2008 года, % </t>
    </r>
    <r>
      <rPr>
        <vertAlign val="superscript"/>
        <sz val="12"/>
        <rFont val="Times New Roman Cyr"/>
        <family val="1"/>
      </rPr>
      <t>1</t>
    </r>
  </si>
  <si>
    <r>
      <t xml:space="preserve">Темп роста 
 января-марта    2010  года     к январю-марту    2009 году, % </t>
    </r>
    <r>
      <rPr>
        <vertAlign val="superscript"/>
        <sz val="12"/>
        <rFont val="Times New Roman Cyr"/>
        <family val="0"/>
      </rPr>
      <t>1</t>
    </r>
  </si>
  <si>
    <r>
      <t>Темп роста 2010 года к 2009 году, %</t>
    </r>
    <r>
      <rPr>
        <vertAlign val="superscript"/>
        <sz val="12"/>
        <rFont val="Times New Roman Cyr"/>
        <family val="1"/>
      </rPr>
      <t>1</t>
    </r>
  </si>
  <si>
    <r>
      <t xml:space="preserve">Темп роста 
 января-марта    2011 года к январю-марту    2010  года, % </t>
    </r>
    <r>
      <rPr>
        <vertAlign val="superscript"/>
        <sz val="12"/>
        <rFont val="Times New Roman Cyr"/>
        <family val="0"/>
      </rPr>
      <t>1</t>
    </r>
  </si>
  <si>
    <r>
      <t>Темп роста 2011 года к 2010 году, %</t>
    </r>
    <r>
      <rPr>
        <vertAlign val="superscript"/>
        <sz val="12"/>
        <rFont val="Times New Roman Cyr"/>
        <family val="1"/>
      </rPr>
      <t xml:space="preserve"> 1</t>
    </r>
  </si>
  <si>
    <r>
      <t xml:space="preserve">Темп роста января-марта    2012 года к январю-марту   2011 года, % </t>
    </r>
    <r>
      <rPr>
        <vertAlign val="superscript"/>
        <sz val="12"/>
        <rFont val="Times New Roman Cyr"/>
        <family val="0"/>
      </rPr>
      <t>1</t>
    </r>
  </si>
  <si>
    <r>
      <t>Темп роста 2012 года к 2011 году, %</t>
    </r>
    <r>
      <rPr>
        <vertAlign val="superscript"/>
        <sz val="12"/>
        <rFont val="Times New Roman Cyr"/>
        <family val="1"/>
      </rPr>
      <t>1</t>
    </r>
  </si>
  <si>
    <r>
      <t>Численность постоянного населения (среднегодовая)</t>
    </r>
    <r>
      <rPr>
        <vertAlign val="superscript"/>
        <sz val="12"/>
        <rFont val="Times New Roman"/>
        <family val="1"/>
      </rPr>
      <t>2</t>
    </r>
  </si>
  <si>
    <r>
      <t>Естествен</t>
    </r>
    <r>
      <rPr>
        <sz val="12"/>
        <rFont val="Times New Roman Cyr"/>
        <family val="0"/>
      </rPr>
      <t>ный прирост (убыль)</t>
    </r>
    <r>
      <rPr>
        <sz val="12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</si>
  <si>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2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</si>
  <si>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2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</si>
  <si>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2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</si>
  <si>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2"/>
        <rFont val="Times New Roman Cyr"/>
        <family val="0"/>
      </rPr>
      <t>3</t>
    </r>
  </si>
  <si>
    <t>в т.ч. просроченная</t>
  </si>
  <si>
    <t>в 4,2 р.</t>
  </si>
  <si>
    <t>в 2,1 р.</t>
  </si>
  <si>
    <t>в 3,3 р.</t>
  </si>
  <si>
    <t>в 2,0 р.</t>
  </si>
  <si>
    <t>в 32,2 р.</t>
  </si>
  <si>
    <t>в 3,8 р.</t>
  </si>
  <si>
    <t>в 8,7 р.</t>
  </si>
  <si>
    <t>Прибыль прибыльных предприятий*</t>
  </si>
  <si>
    <t>Кредиторская задолженность*</t>
  </si>
  <si>
    <t>Дебиторская задолженность*</t>
  </si>
  <si>
    <t>в 42 раза</t>
  </si>
  <si>
    <t>x</t>
  </si>
  <si>
    <t>2,9 р</t>
  </si>
  <si>
    <t>в 2,7 р.</t>
  </si>
  <si>
    <t>* графа январь-март 2012 года - по состоянию на 01.03.2012</t>
  </si>
  <si>
    <t xml:space="preserve">   Приложение</t>
  </si>
  <si>
    <r>
      <t xml:space="preserve">социально-экономического развития </t>
    </r>
    <r>
      <rPr>
        <b/>
        <sz val="14"/>
        <rFont val="Times New Roman Cyr"/>
        <family val="0"/>
      </rPr>
      <t>муниципального образования город Югорск</t>
    </r>
    <r>
      <rPr>
        <sz val="14"/>
        <rFont val="Times New Roman Cyr"/>
        <family val="1"/>
      </rPr>
      <t xml:space="preserve"> за январь-март 2012 года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</si>
</sst>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0.00000000"/>
    <numFmt numFmtId="176" formatCode="0.000000000"/>
  </numFmts>
  <fonts count="56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vertAlign val="superscript"/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vertAlign val="superscript"/>
      <sz val="12"/>
      <name val="Times New Roman Cyr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 Cyr"/>
      <family val="1"/>
    </font>
    <font>
      <b/>
      <sz val="16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 Cyr"/>
      <family val="1"/>
    </font>
    <font>
      <b/>
      <sz val="16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 applyProtection="1">
      <alignment horizontal="left" vertical="center" wrapText="1" indent="1"/>
      <protection/>
    </xf>
    <xf numFmtId="0" fontId="13" fillId="3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9" fontId="1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top"/>
    </xf>
    <xf numFmtId="169" fontId="7" fillId="0" borderId="10" xfId="0" applyNumberFormat="1" applyFont="1" applyBorder="1" applyAlignment="1">
      <alignment horizontal="center" vertical="top" wrapText="1"/>
    </xf>
    <xf numFmtId="169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SheetLayoutView="75" workbookViewId="0" topLeftCell="A1">
      <selection activeCell="B14" sqref="B14"/>
    </sheetView>
  </sheetViews>
  <sheetFormatPr defaultColWidth="9.00390625" defaultRowHeight="12.75"/>
  <cols>
    <col min="1" max="1" width="51.125" style="1" customWidth="1"/>
    <col min="2" max="2" width="15.00390625" style="1" customWidth="1"/>
    <col min="3" max="3" width="9.875" style="1" hidden="1" customWidth="1"/>
    <col min="4" max="4" width="11.25390625" style="1" hidden="1" customWidth="1"/>
    <col min="5" max="5" width="11.00390625" style="1" customWidth="1"/>
    <col min="6" max="6" width="13.375" style="1" customWidth="1"/>
    <col min="7" max="7" width="12.00390625" style="1" customWidth="1"/>
    <col min="8" max="8" width="12.25390625" style="1" customWidth="1"/>
    <col min="9" max="9" width="11.125" style="1" customWidth="1"/>
    <col min="10" max="10" width="13.125" style="1" customWidth="1"/>
    <col min="11" max="11" width="11.625" style="1" customWidth="1"/>
    <col min="12" max="12" width="12.25390625" style="1" customWidth="1"/>
    <col min="13" max="13" width="11.375" style="1" customWidth="1"/>
    <col min="14" max="14" width="13.625" style="1" customWidth="1"/>
    <col min="15" max="15" width="10.25390625" style="1" customWidth="1"/>
    <col min="16" max="16" width="11.375" style="1" customWidth="1"/>
    <col min="17" max="16384" width="9.125" style="1" customWidth="1"/>
  </cols>
  <sheetData>
    <row r="1" spans="1:16" ht="20.25">
      <c r="A1" s="13"/>
      <c r="M1" s="33"/>
      <c r="N1" s="33"/>
      <c r="O1" s="62" t="s">
        <v>150</v>
      </c>
      <c r="P1" s="62"/>
    </row>
    <row r="2" spans="1:14" s="4" customFormat="1" ht="18.75">
      <c r="A2" s="55" t="s">
        <v>90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4" customFormat="1" ht="18.75">
      <c r="A3" s="57" t="s">
        <v>151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ht="126.75" customHeight="1">
      <c r="A5" s="16" t="s">
        <v>0</v>
      </c>
      <c r="B5" s="16" t="s">
        <v>89</v>
      </c>
      <c r="C5" s="17" t="s">
        <v>99</v>
      </c>
      <c r="D5" s="17" t="s">
        <v>121</v>
      </c>
      <c r="E5" s="17" t="s">
        <v>100</v>
      </c>
      <c r="F5" s="17" t="s">
        <v>122</v>
      </c>
      <c r="G5" s="17" t="s">
        <v>106</v>
      </c>
      <c r="H5" s="17" t="s">
        <v>123</v>
      </c>
      <c r="I5" s="17" t="s">
        <v>98</v>
      </c>
      <c r="J5" s="17" t="s">
        <v>124</v>
      </c>
      <c r="K5" s="17" t="s">
        <v>107</v>
      </c>
      <c r="L5" s="17" t="s">
        <v>125</v>
      </c>
      <c r="M5" s="17" t="s">
        <v>101</v>
      </c>
      <c r="N5" s="17" t="s">
        <v>126</v>
      </c>
      <c r="O5" s="17" t="s">
        <v>105</v>
      </c>
      <c r="P5" s="17" t="s">
        <v>127</v>
      </c>
    </row>
    <row r="6" spans="1:16" ht="20.25" customHeight="1">
      <c r="A6" s="58" t="s">
        <v>77</v>
      </c>
      <c r="B6" s="5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0"/>
    </row>
    <row r="7" spans="1:16" ht="37.5" customHeight="1">
      <c r="A7" s="18" t="s">
        <v>128</v>
      </c>
      <c r="B7" s="19" t="s">
        <v>1</v>
      </c>
      <c r="C7" s="9"/>
      <c r="D7" s="9"/>
      <c r="E7" s="9">
        <v>33.3</v>
      </c>
      <c r="F7" s="34">
        <v>101.21580547112461</v>
      </c>
      <c r="G7" s="9">
        <v>34.1</v>
      </c>
      <c r="H7" s="34">
        <v>103.33333333333334</v>
      </c>
      <c r="I7" s="9">
        <v>34.3</v>
      </c>
      <c r="J7" s="34">
        <v>103.003003003003</v>
      </c>
      <c r="K7" s="9">
        <v>34.6</v>
      </c>
      <c r="L7" s="34">
        <v>101.46627565982405</v>
      </c>
      <c r="M7" s="9">
        <v>35</v>
      </c>
      <c r="N7" s="34">
        <v>102.04081632653062</v>
      </c>
      <c r="O7" s="39">
        <v>35.3</v>
      </c>
      <c r="P7" s="40">
        <v>102.02312138728323</v>
      </c>
    </row>
    <row r="8" spans="1:16" ht="18.75" customHeight="1">
      <c r="A8" s="20" t="s">
        <v>129</v>
      </c>
      <c r="B8" s="19" t="s">
        <v>93</v>
      </c>
      <c r="C8" s="9"/>
      <c r="D8" s="9"/>
      <c r="E8" s="9">
        <v>106</v>
      </c>
      <c r="F8" s="34">
        <v>165.6</v>
      </c>
      <c r="G8" s="9">
        <v>340</v>
      </c>
      <c r="H8" s="34">
        <v>120.56737588652481</v>
      </c>
      <c r="I8" s="9">
        <v>124</v>
      </c>
      <c r="J8" s="34">
        <v>116.98113207547169</v>
      </c>
      <c r="K8" s="9">
        <v>362</v>
      </c>
      <c r="L8" s="34">
        <v>106.47058823529412</v>
      </c>
      <c r="M8" s="9">
        <v>91</v>
      </c>
      <c r="N8" s="34">
        <v>73.38709677419355</v>
      </c>
      <c r="O8" s="39">
        <v>365</v>
      </c>
      <c r="P8" s="40">
        <v>100.82872928176796</v>
      </c>
    </row>
    <row r="9" spans="1:16" ht="20.25" customHeight="1">
      <c r="A9" s="20" t="s">
        <v>73</v>
      </c>
      <c r="B9" s="19" t="s">
        <v>93</v>
      </c>
      <c r="C9" s="9"/>
      <c r="D9" s="9"/>
      <c r="E9" s="9">
        <v>42</v>
      </c>
      <c r="F9" s="34" t="s">
        <v>145</v>
      </c>
      <c r="G9" s="9">
        <v>221</v>
      </c>
      <c r="H9" s="34">
        <v>145.39473684210526</v>
      </c>
      <c r="I9" s="9">
        <v>50</v>
      </c>
      <c r="J9" s="34">
        <v>119.04761904761905</v>
      </c>
      <c r="K9" s="9">
        <v>437</v>
      </c>
      <c r="L9" s="34">
        <v>197.73755656108597</v>
      </c>
      <c r="M9" s="9">
        <v>2</v>
      </c>
      <c r="N9" s="34">
        <v>4</v>
      </c>
      <c r="O9" s="39">
        <v>275</v>
      </c>
      <c r="P9" s="40">
        <v>62.92906178489702</v>
      </c>
    </row>
    <row r="10" spans="1:16" ht="20.25" customHeight="1">
      <c r="A10" s="54" t="s">
        <v>78</v>
      </c>
      <c r="B10" s="53"/>
      <c r="C10" s="9"/>
      <c r="D10" s="9"/>
      <c r="E10" s="9"/>
      <c r="F10" s="34"/>
      <c r="G10" s="9"/>
      <c r="H10" s="34"/>
      <c r="I10" s="9"/>
      <c r="J10" s="34"/>
      <c r="K10" s="9"/>
      <c r="L10" s="34"/>
      <c r="M10" s="9"/>
      <c r="N10" s="34"/>
      <c r="O10" s="39"/>
      <c r="P10" s="40"/>
    </row>
    <row r="11" spans="1:16" ht="48.75" customHeight="1">
      <c r="A11" s="18" t="s">
        <v>60</v>
      </c>
      <c r="B11" s="21" t="s">
        <v>1</v>
      </c>
      <c r="C11" s="9"/>
      <c r="D11" s="9"/>
      <c r="E11" s="9">
        <v>15.9</v>
      </c>
      <c r="F11" s="34">
        <v>100.63291139240506</v>
      </c>
      <c r="G11" s="9">
        <v>16</v>
      </c>
      <c r="H11" s="34">
        <v>101.26582278481011</v>
      </c>
      <c r="I11" s="9">
        <v>16</v>
      </c>
      <c r="J11" s="34">
        <v>100.62893081761007</v>
      </c>
      <c r="K11" s="9">
        <v>16</v>
      </c>
      <c r="L11" s="34">
        <v>100</v>
      </c>
      <c r="M11" s="9">
        <v>15.9</v>
      </c>
      <c r="N11" s="34">
        <v>99.375</v>
      </c>
      <c r="O11" s="39">
        <v>16</v>
      </c>
      <c r="P11" s="40">
        <v>100</v>
      </c>
    </row>
    <row r="12" spans="1:16" ht="53.25" customHeight="1">
      <c r="A12" s="18" t="s">
        <v>61</v>
      </c>
      <c r="B12" s="21" t="s">
        <v>1</v>
      </c>
      <c r="C12" s="9"/>
      <c r="D12" s="9"/>
      <c r="E12" s="9">
        <v>13.9</v>
      </c>
      <c r="F12" s="34">
        <v>95.86206896551724</v>
      </c>
      <c r="G12" s="9">
        <v>14.1</v>
      </c>
      <c r="H12" s="34">
        <v>98.6013986013986</v>
      </c>
      <c r="I12" s="9">
        <v>13.7</v>
      </c>
      <c r="J12" s="34">
        <v>98.56115107913669</v>
      </c>
      <c r="K12" s="9">
        <v>13.7</v>
      </c>
      <c r="L12" s="34">
        <v>97.16312056737588</v>
      </c>
      <c r="M12" s="9">
        <v>13.8</v>
      </c>
      <c r="N12" s="34">
        <v>100.72992700729928</v>
      </c>
      <c r="O12" s="39">
        <v>13.8</v>
      </c>
      <c r="P12" s="40">
        <v>100.72992700729928</v>
      </c>
    </row>
    <row r="13" spans="1:16" ht="54.75" customHeight="1">
      <c r="A13" s="18" t="s">
        <v>109</v>
      </c>
      <c r="B13" s="21" t="s">
        <v>1</v>
      </c>
      <c r="C13" s="9"/>
      <c r="D13" s="9"/>
      <c r="E13" s="9">
        <v>0.373</v>
      </c>
      <c r="F13" s="34">
        <v>78.19706498951781</v>
      </c>
      <c r="G13" s="9">
        <v>1.677</v>
      </c>
      <c r="H13" s="34">
        <v>81.52649489547886</v>
      </c>
      <c r="I13" s="9">
        <v>0.368</v>
      </c>
      <c r="J13" s="34">
        <v>98.65951742627345</v>
      </c>
      <c r="K13" s="9">
        <v>1.352</v>
      </c>
      <c r="L13" s="34">
        <v>80.62015503875969</v>
      </c>
      <c r="M13" s="9">
        <v>0.341</v>
      </c>
      <c r="N13" s="34">
        <v>92.66304347826087</v>
      </c>
      <c r="O13" s="39">
        <v>1.26</v>
      </c>
      <c r="P13" s="40">
        <v>93.19526627218934</v>
      </c>
    </row>
    <row r="14" spans="1:16" ht="31.5">
      <c r="A14" s="18" t="s">
        <v>108</v>
      </c>
      <c r="B14" s="21" t="s">
        <v>1</v>
      </c>
      <c r="C14" s="9"/>
      <c r="D14" s="9"/>
      <c r="E14" s="9">
        <v>0.469</v>
      </c>
      <c r="F14" s="34">
        <v>102.40174672489081</v>
      </c>
      <c r="G14" s="9">
        <v>0.346</v>
      </c>
      <c r="H14" s="34">
        <v>71.63561076604555</v>
      </c>
      <c r="I14" s="9">
        <v>0.378</v>
      </c>
      <c r="J14" s="34">
        <v>80.59701492537314</v>
      </c>
      <c r="K14" s="9">
        <v>0.282</v>
      </c>
      <c r="L14" s="34">
        <v>81.5028901734104</v>
      </c>
      <c r="M14" s="9">
        <v>0.289</v>
      </c>
      <c r="N14" s="34">
        <v>76.45502645502646</v>
      </c>
      <c r="O14" s="39">
        <v>0.27</v>
      </c>
      <c r="P14" s="40">
        <v>95.74468085106385</v>
      </c>
    </row>
    <row r="15" spans="1:16" ht="14.25" customHeight="1">
      <c r="A15" s="18" t="s">
        <v>74</v>
      </c>
      <c r="B15" s="21" t="s">
        <v>7</v>
      </c>
      <c r="C15" s="9"/>
      <c r="D15" s="9" t="s">
        <v>104</v>
      </c>
      <c r="E15" s="9">
        <v>1.98</v>
      </c>
      <c r="F15" s="9" t="s">
        <v>104</v>
      </c>
      <c r="G15" s="9">
        <v>1.45</v>
      </c>
      <c r="H15" s="9" t="s">
        <v>104</v>
      </c>
      <c r="I15" s="9">
        <v>1.56</v>
      </c>
      <c r="J15" s="9" t="s">
        <v>104</v>
      </c>
      <c r="K15" s="9">
        <v>1.16</v>
      </c>
      <c r="L15" s="9" t="s">
        <v>104</v>
      </c>
      <c r="M15" s="9">
        <v>1.18</v>
      </c>
      <c r="N15" s="9" t="s">
        <v>104</v>
      </c>
      <c r="O15" s="10">
        <v>1.1</v>
      </c>
      <c r="P15" s="35" t="s">
        <v>104</v>
      </c>
    </row>
    <row r="16" spans="1:16" ht="50.25" customHeight="1">
      <c r="A16" s="54" t="s">
        <v>81</v>
      </c>
      <c r="B16" s="5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0"/>
    </row>
    <row r="17" spans="1:16" ht="21" customHeight="1">
      <c r="A17" s="20" t="s">
        <v>2</v>
      </c>
      <c r="B17" s="19" t="s">
        <v>3</v>
      </c>
      <c r="C17" s="9"/>
      <c r="D17" s="9" t="s">
        <v>104</v>
      </c>
      <c r="E17" s="9">
        <f>SUM(E21+E23)</f>
        <v>175.3</v>
      </c>
      <c r="F17" s="9" t="s">
        <v>104</v>
      </c>
      <c r="G17" s="34">
        <f>SUM(G21+G23)</f>
        <v>1315</v>
      </c>
      <c r="H17" s="34">
        <v>113</v>
      </c>
      <c r="I17" s="34">
        <f>SUM(I21+I23)</f>
        <v>242</v>
      </c>
      <c r="J17" s="9" t="s">
        <v>104</v>
      </c>
      <c r="K17" s="9">
        <f>SUM(K21+K23)</f>
        <v>1417.6</v>
      </c>
      <c r="L17" s="34">
        <f>SUM(K17/G17*100)</f>
        <v>107.80228136882128</v>
      </c>
      <c r="M17" s="9">
        <f>SUM(M21+M23)</f>
        <v>216.10000000000002</v>
      </c>
      <c r="N17" s="9" t="s">
        <v>104</v>
      </c>
      <c r="O17" s="36">
        <f>SUM(O21+O23)</f>
        <v>1509</v>
      </c>
      <c r="P17" s="36">
        <f>SUM(O17/K17*100)</f>
        <v>106.44751693002259</v>
      </c>
    </row>
    <row r="18" spans="1:16" ht="55.5" customHeight="1">
      <c r="A18" s="20" t="s">
        <v>63</v>
      </c>
      <c r="B18" s="19" t="s">
        <v>64</v>
      </c>
      <c r="C18" s="9"/>
      <c r="D18" s="9"/>
      <c r="E18" s="34">
        <v>64</v>
      </c>
      <c r="F18" s="9" t="s">
        <v>104</v>
      </c>
      <c r="G18" s="9">
        <v>102.3</v>
      </c>
      <c r="H18" s="9"/>
      <c r="I18" s="9">
        <v>121.9</v>
      </c>
      <c r="J18" s="9" t="s">
        <v>104</v>
      </c>
      <c r="K18" s="9">
        <v>94.9</v>
      </c>
      <c r="L18" s="34"/>
      <c r="M18" s="9">
        <v>84.5</v>
      </c>
      <c r="N18" s="9" t="s">
        <v>104</v>
      </c>
      <c r="O18" s="35">
        <v>101.5</v>
      </c>
      <c r="P18" s="36"/>
    </row>
    <row r="19" spans="1:16" ht="15.75">
      <c r="A19" s="20" t="s">
        <v>4</v>
      </c>
      <c r="B19" s="19"/>
      <c r="C19" s="9"/>
      <c r="D19" s="9" t="s">
        <v>104</v>
      </c>
      <c r="E19" s="9"/>
      <c r="F19" s="9" t="s">
        <v>104</v>
      </c>
      <c r="G19" s="9"/>
      <c r="H19" s="9"/>
      <c r="I19" s="9"/>
      <c r="J19" s="9" t="s">
        <v>104</v>
      </c>
      <c r="K19" s="9"/>
      <c r="L19" s="34"/>
      <c r="M19" s="9"/>
      <c r="N19" s="9" t="s">
        <v>104</v>
      </c>
      <c r="O19" s="35"/>
      <c r="P19" s="36"/>
    </row>
    <row r="20" spans="1:16" ht="47.25">
      <c r="A20" s="20" t="s">
        <v>65</v>
      </c>
      <c r="B20" s="19" t="s">
        <v>64</v>
      </c>
      <c r="C20" s="9"/>
      <c r="D20" s="9" t="s">
        <v>104</v>
      </c>
      <c r="E20" s="9"/>
      <c r="F20" s="9" t="s">
        <v>104</v>
      </c>
      <c r="G20" s="9"/>
      <c r="H20" s="9"/>
      <c r="I20" s="9"/>
      <c r="J20" s="9" t="s">
        <v>104</v>
      </c>
      <c r="K20" s="9"/>
      <c r="L20" s="34"/>
      <c r="M20" s="9"/>
      <c r="N20" s="9" t="s">
        <v>104</v>
      </c>
      <c r="O20" s="35"/>
      <c r="P20" s="36"/>
    </row>
    <row r="21" spans="1:16" ht="15.75">
      <c r="A21" s="20" t="s">
        <v>5</v>
      </c>
      <c r="B21" s="19" t="s">
        <v>3</v>
      </c>
      <c r="C21" s="9"/>
      <c r="D21" s="9" t="s">
        <v>104</v>
      </c>
      <c r="E21" s="9">
        <v>20.4</v>
      </c>
      <c r="F21" s="9" t="s">
        <v>104</v>
      </c>
      <c r="G21" s="9">
        <v>791.2</v>
      </c>
      <c r="H21" s="9" t="s">
        <v>136</v>
      </c>
      <c r="I21" s="9">
        <v>97.3</v>
      </c>
      <c r="J21" s="9" t="s">
        <v>104</v>
      </c>
      <c r="K21" s="9">
        <v>922.9</v>
      </c>
      <c r="L21" s="34">
        <f>SUM(K21/G21*100)</f>
        <v>116.64560161779573</v>
      </c>
      <c r="M21" s="9">
        <v>70.7</v>
      </c>
      <c r="N21" s="9" t="s">
        <v>104</v>
      </c>
      <c r="O21" s="36">
        <v>977</v>
      </c>
      <c r="P21" s="36">
        <f>SUM(O21/K21*100)</f>
        <v>105.86195687506772</v>
      </c>
    </row>
    <row r="22" spans="1:16" ht="30" customHeight="1">
      <c r="A22" s="20" t="s">
        <v>65</v>
      </c>
      <c r="B22" s="19" t="s">
        <v>64</v>
      </c>
      <c r="C22" s="9"/>
      <c r="D22" s="9" t="s">
        <v>104</v>
      </c>
      <c r="E22" s="9">
        <v>21.9</v>
      </c>
      <c r="F22" s="9" t="s">
        <v>104</v>
      </c>
      <c r="G22" s="9">
        <v>188.9</v>
      </c>
      <c r="H22" s="9"/>
      <c r="I22" s="9" t="s">
        <v>135</v>
      </c>
      <c r="J22" s="9" t="s">
        <v>104</v>
      </c>
      <c r="K22" s="9">
        <v>102.1</v>
      </c>
      <c r="L22" s="34"/>
      <c r="M22" s="9">
        <v>69.8</v>
      </c>
      <c r="N22" s="9" t="s">
        <v>104</v>
      </c>
      <c r="O22" s="35">
        <v>101.7</v>
      </c>
      <c r="P22" s="36"/>
    </row>
    <row r="23" spans="1:16" ht="31.5">
      <c r="A23" s="20" t="s">
        <v>6</v>
      </c>
      <c r="B23" s="19" t="s">
        <v>3</v>
      </c>
      <c r="C23" s="9"/>
      <c r="D23" s="9" t="s">
        <v>104</v>
      </c>
      <c r="E23" s="9">
        <v>154.9</v>
      </c>
      <c r="F23" s="9" t="s">
        <v>104</v>
      </c>
      <c r="G23" s="9">
        <v>523.8</v>
      </c>
      <c r="H23" s="9">
        <v>74.6</v>
      </c>
      <c r="I23" s="9">
        <v>144.7</v>
      </c>
      <c r="J23" s="9" t="s">
        <v>104</v>
      </c>
      <c r="K23" s="9">
        <v>494.7</v>
      </c>
      <c r="L23" s="34">
        <f>SUM(K23/G23*100)</f>
        <v>94.44444444444446</v>
      </c>
      <c r="M23" s="9">
        <v>145.4</v>
      </c>
      <c r="N23" s="9" t="s">
        <v>104</v>
      </c>
      <c r="O23" s="36">
        <v>532</v>
      </c>
      <c r="P23" s="36">
        <f>SUM(O23/K23*100)</f>
        <v>107.53992318576915</v>
      </c>
    </row>
    <row r="24" spans="1:16" ht="51.75" customHeight="1">
      <c r="A24" s="20" t="s">
        <v>65</v>
      </c>
      <c r="B24" s="19" t="s">
        <v>64</v>
      </c>
      <c r="C24" s="9"/>
      <c r="D24" s="9" t="s">
        <v>104</v>
      </c>
      <c r="E24" s="9">
        <v>86.1</v>
      </c>
      <c r="F24" s="9" t="s">
        <v>104</v>
      </c>
      <c r="G24" s="9">
        <v>65.2</v>
      </c>
      <c r="H24" s="9"/>
      <c r="I24" s="34">
        <v>83</v>
      </c>
      <c r="J24" s="9" t="s">
        <v>104</v>
      </c>
      <c r="K24" s="9">
        <v>83.9</v>
      </c>
      <c r="L24" s="34"/>
      <c r="M24" s="9">
        <v>94.4</v>
      </c>
      <c r="N24" s="9" t="s">
        <v>104</v>
      </c>
      <c r="O24" s="36">
        <v>101</v>
      </c>
      <c r="P24" s="36"/>
    </row>
    <row r="25" spans="1:16" ht="27" customHeight="1">
      <c r="A25" s="52" t="s">
        <v>8</v>
      </c>
      <c r="B25" s="5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10"/>
    </row>
    <row r="26" spans="1:16" ht="22.5" customHeight="1">
      <c r="A26" s="20" t="s">
        <v>54</v>
      </c>
      <c r="B26" s="19" t="s">
        <v>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0"/>
    </row>
    <row r="27" spans="1:16" ht="21.75" customHeight="1">
      <c r="A27" s="20" t="s">
        <v>10</v>
      </c>
      <c r="B27" s="19" t="s">
        <v>11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0"/>
    </row>
    <row r="28" spans="1:16" ht="22.5" customHeight="1">
      <c r="A28" s="20" t="s">
        <v>12</v>
      </c>
      <c r="B28" s="19" t="s">
        <v>13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0"/>
    </row>
    <row r="29" spans="1:16" ht="21" customHeight="1">
      <c r="A29" s="20" t="s">
        <v>52</v>
      </c>
      <c r="B29" s="19" t="s">
        <v>53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</row>
    <row r="30" spans="1:16" ht="21.75" customHeight="1">
      <c r="A30" s="20" t="s">
        <v>14</v>
      </c>
      <c r="B30" s="19" t="s">
        <v>15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0"/>
    </row>
    <row r="31" spans="1:16" ht="21.75" customHeight="1">
      <c r="A31" s="20" t="s">
        <v>16</v>
      </c>
      <c r="B31" s="19" t="s">
        <v>15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0"/>
    </row>
    <row r="32" spans="1:16" ht="18.75" customHeight="1">
      <c r="A32" s="20" t="s">
        <v>17</v>
      </c>
      <c r="B32" s="19" t="s">
        <v>15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0"/>
    </row>
    <row r="33" spans="1:16" ht="24.75" customHeight="1">
      <c r="A33" s="54" t="s">
        <v>82</v>
      </c>
      <c r="B33" s="5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0"/>
    </row>
    <row r="34" spans="1:16" ht="28.5" customHeight="1">
      <c r="A34" s="20" t="s">
        <v>2</v>
      </c>
      <c r="B34" s="19" t="s">
        <v>18</v>
      </c>
      <c r="C34" s="9"/>
      <c r="D34" s="9" t="s">
        <v>104</v>
      </c>
      <c r="E34" s="9">
        <v>140.13</v>
      </c>
      <c r="F34" s="9" t="s">
        <v>104</v>
      </c>
      <c r="G34" s="9">
        <v>1247.4</v>
      </c>
      <c r="H34" s="9">
        <v>50.3</v>
      </c>
      <c r="I34" s="9">
        <v>149.3</v>
      </c>
      <c r="J34" s="9" t="s">
        <v>104</v>
      </c>
      <c r="K34" s="9">
        <v>1399.8</v>
      </c>
      <c r="L34" s="9">
        <v>101.4</v>
      </c>
      <c r="M34" s="9">
        <v>112</v>
      </c>
      <c r="N34" s="9" t="s">
        <v>104</v>
      </c>
      <c r="O34" s="38">
        <f>K34*1.08*O35/100</f>
        <v>1262.3396400000001</v>
      </c>
      <c r="P34" s="39">
        <v>83.5</v>
      </c>
    </row>
    <row r="35" spans="1:16" ht="78" customHeight="1">
      <c r="A35" s="22" t="s">
        <v>62</v>
      </c>
      <c r="B35" s="23" t="s">
        <v>66</v>
      </c>
      <c r="C35" s="9"/>
      <c r="D35" s="9" t="s">
        <v>104</v>
      </c>
      <c r="E35" s="9">
        <v>23.2</v>
      </c>
      <c r="F35" s="9" t="s">
        <v>104</v>
      </c>
      <c r="G35" s="9">
        <v>50.3</v>
      </c>
      <c r="H35" s="9"/>
      <c r="I35" s="9">
        <v>100.6</v>
      </c>
      <c r="J35" s="9" t="s">
        <v>104</v>
      </c>
      <c r="K35" s="9">
        <v>101.4</v>
      </c>
      <c r="L35" s="9"/>
      <c r="M35" s="9">
        <v>72.8</v>
      </c>
      <c r="N35" s="9" t="s">
        <v>104</v>
      </c>
      <c r="O35" s="37">
        <v>83.5</v>
      </c>
      <c r="P35" s="10"/>
    </row>
    <row r="36" spans="1:16" ht="30.75" customHeight="1">
      <c r="A36" s="52" t="s">
        <v>83</v>
      </c>
      <c r="B36" s="5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10"/>
    </row>
    <row r="37" spans="1:16" ht="15.75">
      <c r="A37" s="20" t="s">
        <v>2</v>
      </c>
      <c r="B37" s="19" t="s">
        <v>19</v>
      </c>
      <c r="C37" s="9"/>
      <c r="D37" s="9" t="s">
        <v>104</v>
      </c>
      <c r="E37" s="9">
        <v>449.6</v>
      </c>
      <c r="F37" s="9" t="s">
        <v>104</v>
      </c>
      <c r="G37" s="9">
        <v>1673.5</v>
      </c>
      <c r="H37" s="9">
        <v>61.5</v>
      </c>
      <c r="I37" s="9">
        <v>567.8</v>
      </c>
      <c r="J37" s="9" t="s">
        <v>104</v>
      </c>
      <c r="K37" s="9">
        <v>3666.8</v>
      </c>
      <c r="L37" s="34">
        <v>204</v>
      </c>
      <c r="M37" s="9">
        <v>264.2</v>
      </c>
      <c r="N37" s="9" t="s">
        <v>104</v>
      </c>
      <c r="O37" s="37">
        <v>3960</v>
      </c>
      <c r="P37" s="38">
        <v>100</v>
      </c>
    </row>
    <row r="38" spans="1:16" ht="78.75">
      <c r="A38" s="22" t="s">
        <v>62</v>
      </c>
      <c r="B38" s="23" t="s">
        <v>66</v>
      </c>
      <c r="C38" s="9"/>
      <c r="D38" s="9" t="s">
        <v>104</v>
      </c>
      <c r="E38" s="9">
        <v>69.5</v>
      </c>
      <c r="F38" s="9" t="s">
        <v>104</v>
      </c>
      <c r="G38" s="9">
        <v>61.5</v>
      </c>
      <c r="H38" s="9"/>
      <c r="I38" s="9">
        <v>119.4</v>
      </c>
      <c r="J38" s="9" t="s">
        <v>104</v>
      </c>
      <c r="K38" s="34">
        <v>204</v>
      </c>
      <c r="L38" s="9"/>
      <c r="M38" s="9">
        <v>46.7</v>
      </c>
      <c r="N38" s="9" t="s">
        <v>104</v>
      </c>
      <c r="O38" s="38">
        <v>100</v>
      </c>
      <c r="P38" s="37"/>
    </row>
    <row r="39" spans="1:16" ht="24" customHeight="1">
      <c r="A39" s="54" t="s">
        <v>84</v>
      </c>
      <c r="B39" s="5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0"/>
    </row>
    <row r="40" spans="1:16" ht="15.75">
      <c r="A40" s="20" t="s">
        <v>2</v>
      </c>
      <c r="B40" s="19" t="s">
        <v>19</v>
      </c>
      <c r="C40" s="9"/>
      <c r="D40" s="9" t="s">
        <v>104</v>
      </c>
      <c r="E40" s="41">
        <v>941.1</v>
      </c>
      <c r="F40" s="41" t="s">
        <v>104</v>
      </c>
      <c r="G40" s="9">
        <v>3923.2</v>
      </c>
      <c r="H40" s="9">
        <v>100.7</v>
      </c>
      <c r="I40" s="9">
        <v>880.9</v>
      </c>
      <c r="J40" s="9" t="s">
        <v>104</v>
      </c>
      <c r="K40" s="9">
        <v>4149.4</v>
      </c>
      <c r="L40" s="9">
        <v>105.8</v>
      </c>
      <c r="M40" s="9">
        <v>912</v>
      </c>
      <c r="N40" s="9" t="s">
        <v>104</v>
      </c>
      <c r="O40" s="37">
        <v>4398.8</v>
      </c>
      <c r="P40" s="37">
        <v>106</v>
      </c>
    </row>
    <row r="41" spans="1:16" ht="78.75">
      <c r="A41" s="22" t="s">
        <v>62</v>
      </c>
      <c r="B41" s="23" t="s">
        <v>66</v>
      </c>
      <c r="C41" s="9"/>
      <c r="D41" s="9" t="s">
        <v>104</v>
      </c>
      <c r="E41" s="41">
        <v>92.4</v>
      </c>
      <c r="F41" s="41" t="s">
        <v>104</v>
      </c>
      <c r="G41" s="9">
        <v>93.5</v>
      </c>
      <c r="H41" s="9"/>
      <c r="I41" s="9">
        <v>96.6</v>
      </c>
      <c r="J41" s="9" t="s">
        <v>104</v>
      </c>
      <c r="K41" s="9">
        <v>100.8</v>
      </c>
      <c r="L41" s="9"/>
      <c r="M41" s="9">
        <v>100.4</v>
      </c>
      <c r="N41" s="9" t="s">
        <v>104</v>
      </c>
      <c r="O41" s="37">
        <v>100.2</v>
      </c>
      <c r="P41" s="35"/>
    </row>
    <row r="42" spans="1:16" ht="14.25" customHeight="1">
      <c r="A42" s="54" t="s">
        <v>85</v>
      </c>
      <c r="B42" s="53"/>
      <c r="C42" s="9"/>
      <c r="D42" s="9"/>
      <c r="E42" s="42"/>
      <c r="F42" s="42"/>
      <c r="G42" s="43"/>
      <c r="H42" s="43"/>
      <c r="I42" s="43"/>
      <c r="J42" s="43"/>
      <c r="K42" s="43"/>
      <c r="L42" s="43"/>
      <c r="M42" s="43"/>
      <c r="N42" s="43"/>
      <c r="O42" s="44"/>
      <c r="P42" s="44"/>
    </row>
    <row r="43" spans="1:16" ht="21" customHeight="1">
      <c r="A43" s="20" t="s">
        <v>2</v>
      </c>
      <c r="B43" s="19" t="s">
        <v>19</v>
      </c>
      <c r="C43" s="9"/>
      <c r="D43" s="9" t="s">
        <v>104</v>
      </c>
      <c r="E43" s="41">
        <v>403.6</v>
      </c>
      <c r="F43" s="41" t="s">
        <v>104</v>
      </c>
      <c r="G43" s="9">
        <v>1736.6</v>
      </c>
      <c r="H43" s="9">
        <v>107.4</v>
      </c>
      <c r="I43" s="9">
        <v>437.7</v>
      </c>
      <c r="J43" s="9" t="s">
        <v>104</v>
      </c>
      <c r="K43" s="9">
        <v>1832.1</v>
      </c>
      <c r="L43" s="9">
        <v>105.5</v>
      </c>
      <c r="M43" s="9">
        <v>450.7</v>
      </c>
      <c r="N43" s="9" t="s">
        <v>104</v>
      </c>
      <c r="O43" s="37">
        <v>1975.1</v>
      </c>
      <c r="P43" s="37">
        <v>107.8</v>
      </c>
    </row>
    <row r="44" spans="1:16" ht="84.75" customHeight="1">
      <c r="A44" s="22" t="s">
        <v>62</v>
      </c>
      <c r="B44" s="23" t="s">
        <v>66</v>
      </c>
      <c r="C44" s="9"/>
      <c r="D44" s="9" t="s">
        <v>104</v>
      </c>
      <c r="E44" s="41">
        <v>100.4</v>
      </c>
      <c r="F44" s="41" t="s">
        <v>104</v>
      </c>
      <c r="G44" s="9">
        <v>101.5</v>
      </c>
      <c r="H44" s="9"/>
      <c r="I44" s="9">
        <v>102.9</v>
      </c>
      <c r="J44" s="9" t="s">
        <v>104</v>
      </c>
      <c r="K44" s="9">
        <v>101.8</v>
      </c>
      <c r="L44" s="9"/>
      <c r="M44" s="9">
        <v>100.1</v>
      </c>
      <c r="N44" s="9" t="s">
        <v>104</v>
      </c>
      <c r="O44" s="37">
        <v>100.1</v>
      </c>
      <c r="P44" s="10"/>
    </row>
    <row r="45" spans="1:16" ht="32.25" customHeight="1">
      <c r="A45" s="60" t="s">
        <v>20</v>
      </c>
      <c r="B45" s="6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  <c r="P45" s="10"/>
    </row>
    <row r="46" spans="1:16" ht="27" customHeight="1">
      <c r="A46" s="20" t="s">
        <v>2</v>
      </c>
      <c r="B46" s="19" t="s">
        <v>3</v>
      </c>
      <c r="C46" s="9"/>
      <c r="D46" s="9" t="s">
        <v>104</v>
      </c>
      <c r="E46" s="45">
        <v>18.2</v>
      </c>
      <c r="F46" s="45" t="s">
        <v>104</v>
      </c>
      <c r="G46" s="45">
        <v>81.5</v>
      </c>
      <c r="H46" s="45">
        <v>116.3</v>
      </c>
      <c r="I46" s="45">
        <v>16.1</v>
      </c>
      <c r="J46" s="45" t="s">
        <v>104</v>
      </c>
      <c r="K46" s="45">
        <v>96.6</v>
      </c>
      <c r="L46" s="45">
        <v>118.5</v>
      </c>
      <c r="M46" s="45">
        <v>26.4</v>
      </c>
      <c r="N46" s="45" t="s">
        <v>104</v>
      </c>
      <c r="O46" s="46">
        <v>105.6</v>
      </c>
      <c r="P46" s="46">
        <v>109.3</v>
      </c>
    </row>
    <row r="47" spans="1:16" ht="56.25" customHeight="1">
      <c r="A47" s="20" t="s">
        <v>102</v>
      </c>
      <c r="B47" s="19" t="s">
        <v>64</v>
      </c>
      <c r="C47" s="9"/>
      <c r="D47" s="9" t="s">
        <v>104</v>
      </c>
      <c r="E47" s="45">
        <v>150.3</v>
      </c>
      <c r="F47" s="45" t="s">
        <v>104</v>
      </c>
      <c r="G47" s="45">
        <v>110</v>
      </c>
      <c r="H47" s="45"/>
      <c r="I47" s="45">
        <v>80.1</v>
      </c>
      <c r="J47" s="45" t="s">
        <v>104</v>
      </c>
      <c r="K47" s="45">
        <v>108.4</v>
      </c>
      <c r="L47" s="45"/>
      <c r="M47" s="45">
        <v>156.4</v>
      </c>
      <c r="N47" s="45" t="s">
        <v>104</v>
      </c>
      <c r="O47" s="46">
        <v>101.3</v>
      </c>
      <c r="P47" s="46"/>
    </row>
    <row r="48" spans="1:16" ht="21" customHeight="1">
      <c r="A48" s="20" t="s">
        <v>21</v>
      </c>
      <c r="B48" s="19" t="s">
        <v>22</v>
      </c>
      <c r="C48" s="9"/>
      <c r="D48" s="9"/>
      <c r="E48" s="45">
        <v>0.102</v>
      </c>
      <c r="F48" s="45">
        <v>150</v>
      </c>
      <c r="G48" s="45">
        <v>0.446</v>
      </c>
      <c r="H48" s="45">
        <v>130.8</v>
      </c>
      <c r="I48" s="45">
        <v>0.0875</v>
      </c>
      <c r="J48" s="45">
        <v>85.8</v>
      </c>
      <c r="K48" s="45">
        <v>0.667</v>
      </c>
      <c r="L48" s="45">
        <v>149.6</v>
      </c>
      <c r="M48" s="45">
        <v>0.256</v>
      </c>
      <c r="N48" s="45" t="s">
        <v>147</v>
      </c>
      <c r="O48" s="46">
        <v>1.024</v>
      </c>
      <c r="P48" s="46">
        <v>153.5</v>
      </c>
    </row>
    <row r="49" spans="1:16" ht="21" customHeight="1">
      <c r="A49" s="20" t="s">
        <v>23</v>
      </c>
      <c r="B49" s="19" t="s">
        <v>22</v>
      </c>
      <c r="C49" s="9"/>
      <c r="D49" s="9"/>
      <c r="E49" s="45">
        <v>0.191</v>
      </c>
      <c r="F49" s="45">
        <v>101.1</v>
      </c>
      <c r="G49" s="45">
        <v>0.795</v>
      </c>
      <c r="H49" s="45">
        <v>101.5</v>
      </c>
      <c r="I49" s="45">
        <v>0.201</v>
      </c>
      <c r="J49" s="45">
        <v>105.2</v>
      </c>
      <c r="K49" s="45">
        <v>0.821</v>
      </c>
      <c r="L49" s="45">
        <v>103.3</v>
      </c>
      <c r="M49" s="45">
        <v>0.203</v>
      </c>
      <c r="N49" s="45">
        <v>100.9</v>
      </c>
      <c r="O49" s="46">
        <v>0.812</v>
      </c>
      <c r="P49" s="46">
        <v>98.9</v>
      </c>
    </row>
    <row r="50" spans="1:16" ht="22.5" customHeight="1">
      <c r="A50" s="20" t="s">
        <v>24</v>
      </c>
      <c r="B50" s="19" t="s">
        <v>25</v>
      </c>
      <c r="C50" s="9"/>
      <c r="D50" s="9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6"/>
      <c r="P50" s="46"/>
    </row>
    <row r="51" spans="1:16" ht="18.75" customHeight="1">
      <c r="A51" s="20" t="s">
        <v>26</v>
      </c>
      <c r="B51" s="19" t="s">
        <v>22</v>
      </c>
      <c r="C51" s="9"/>
      <c r="D51" s="9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6"/>
      <c r="P51" s="46"/>
    </row>
    <row r="52" spans="1:16" ht="18.75" customHeight="1">
      <c r="A52" s="20" t="s">
        <v>27</v>
      </c>
      <c r="B52" s="19" t="s">
        <v>22</v>
      </c>
      <c r="C52" s="9"/>
      <c r="D52" s="9"/>
      <c r="E52" s="45">
        <v>0.0026</v>
      </c>
      <c r="F52" s="45">
        <v>63.4</v>
      </c>
      <c r="G52" s="45">
        <v>0.338</v>
      </c>
      <c r="H52" s="45">
        <v>59.2</v>
      </c>
      <c r="I52" s="45">
        <v>0.0041</v>
      </c>
      <c r="J52" s="45">
        <v>157.7</v>
      </c>
      <c r="K52" s="45">
        <v>0.0557</v>
      </c>
      <c r="L52" s="45">
        <v>164.8</v>
      </c>
      <c r="M52" s="45">
        <v>0.003</v>
      </c>
      <c r="N52" s="45">
        <v>73.1</v>
      </c>
      <c r="O52" s="46">
        <v>0.056</v>
      </c>
      <c r="P52" s="46">
        <v>100.5</v>
      </c>
    </row>
    <row r="53" spans="1:16" ht="24" customHeight="1">
      <c r="A53" s="20" t="s">
        <v>28</v>
      </c>
      <c r="B53" s="19" t="s">
        <v>29</v>
      </c>
      <c r="C53" s="9"/>
      <c r="D53" s="9"/>
      <c r="E53" s="45">
        <v>2.041</v>
      </c>
      <c r="F53" s="45">
        <v>117.9</v>
      </c>
      <c r="G53" s="45">
        <v>1.635</v>
      </c>
      <c r="H53" s="45">
        <v>88.2</v>
      </c>
      <c r="I53" s="45">
        <v>2.632</v>
      </c>
      <c r="J53" s="45">
        <v>129</v>
      </c>
      <c r="K53" s="45">
        <v>4.374</v>
      </c>
      <c r="L53" s="45" t="s">
        <v>148</v>
      </c>
      <c r="M53" s="45">
        <v>5.051</v>
      </c>
      <c r="N53" s="45">
        <v>191.9</v>
      </c>
      <c r="O53" s="46">
        <v>5.053</v>
      </c>
      <c r="P53" s="46">
        <v>115.5</v>
      </c>
    </row>
    <row r="54" spans="1:16" ht="24" customHeight="1">
      <c r="A54" s="52" t="s">
        <v>76</v>
      </c>
      <c r="B54" s="5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  <c r="P54" s="10"/>
    </row>
    <row r="55" spans="1:16" ht="22.5" customHeight="1">
      <c r="A55" s="15" t="s">
        <v>68</v>
      </c>
      <c r="B55" s="24" t="s">
        <v>70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</row>
    <row r="56" spans="1:16" ht="29.25" customHeight="1">
      <c r="A56" s="15" t="s">
        <v>79</v>
      </c>
      <c r="B56" s="24" t="s">
        <v>70</v>
      </c>
      <c r="C56" s="9"/>
      <c r="D56" s="9"/>
      <c r="E56" s="9">
        <v>177</v>
      </c>
      <c r="F56" s="9">
        <v>101.7</v>
      </c>
      <c r="G56" s="9">
        <v>676</v>
      </c>
      <c r="H56" s="9">
        <v>92.6</v>
      </c>
      <c r="I56" s="9">
        <v>151</v>
      </c>
      <c r="J56" s="34">
        <f>SUM(I56/E56*100)</f>
        <v>85.31073446327684</v>
      </c>
      <c r="K56" s="9">
        <v>684</v>
      </c>
      <c r="L56" s="34">
        <f>SUM(K56/G56*100)</f>
        <v>101.18343195266273</v>
      </c>
      <c r="M56" s="9">
        <v>186</v>
      </c>
      <c r="N56" s="34">
        <f>SUM(M56/I56*100)</f>
        <v>123.17880794701988</v>
      </c>
      <c r="O56" s="37">
        <v>690</v>
      </c>
      <c r="P56" s="38">
        <f>SUM(O56/K56*100)</f>
        <v>100.87719298245614</v>
      </c>
    </row>
    <row r="57" spans="1:16" ht="15.75">
      <c r="A57" s="15" t="s">
        <v>69</v>
      </c>
      <c r="B57" s="24" t="s">
        <v>70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  <c r="P57" s="10"/>
    </row>
    <row r="58" spans="1:16" ht="15">
      <c r="A58" s="52" t="s">
        <v>75</v>
      </c>
      <c r="B58" s="5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  <c r="P58" s="10"/>
    </row>
    <row r="59" spans="1:16" ht="40.5" customHeight="1">
      <c r="A59" s="15" t="s">
        <v>130</v>
      </c>
      <c r="B59" s="24" t="s">
        <v>56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  <c r="P59" s="10"/>
    </row>
    <row r="60" spans="1:16" ht="55.5" customHeight="1">
      <c r="A60" s="15" t="s">
        <v>131</v>
      </c>
      <c r="B60" s="24" t="s">
        <v>56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  <c r="P60" s="10"/>
    </row>
    <row r="61" spans="1:16" ht="39.75" customHeight="1">
      <c r="A61" s="25" t="s">
        <v>132</v>
      </c>
      <c r="B61" s="19" t="s">
        <v>56</v>
      </c>
      <c r="C61" s="9"/>
      <c r="D61" s="9"/>
      <c r="E61" s="14"/>
      <c r="F61" s="9"/>
      <c r="G61" s="9"/>
      <c r="H61" s="9"/>
      <c r="I61" s="9"/>
      <c r="J61" s="9"/>
      <c r="K61" s="9"/>
      <c r="L61" s="9"/>
      <c r="M61" s="9"/>
      <c r="N61" s="9"/>
      <c r="O61" s="10"/>
      <c r="P61" s="10"/>
    </row>
    <row r="62" spans="1:16" ht="37.5" customHeight="1">
      <c r="A62" s="26" t="s">
        <v>133</v>
      </c>
      <c r="B62" s="27" t="s">
        <v>56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10"/>
    </row>
    <row r="63" spans="1:16" ht="15">
      <c r="A63" s="54" t="s">
        <v>30</v>
      </c>
      <c r="B63" s="5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  <c r="P63" s="10"/>
    </row>
    <row r="64" spans="1:16" ht="25.5" customHeight="1">
      <c r="A64" s="20" t="s">
        <v>31</v>
      </c>
      <c r="B64" s="19" t="s">
        <v>19</v>
      </c>
      <c r="C64" s="9"/>
      <c r="D64" s="9"/>
      <c r="E64" s="9">
        <v>434.1</v>
      </c>
      <c r="F64" s="9">
        <v>131.1</v>
      </c>
      <c r="G64" s="9">
        <v>2843.8</v>
      </c>
      <c r="H64" s="9">
        <v>128.5</v>
      </c>
      <c r="I64" s="9">
        <v>509.8</v>
      </c>
      <c r="J64" s="9">
        <v>117.4</v>
      </c>
      <c r="K64" s="9">
        <v>3890.7</v>
      </c>
      <c r="L64" s="9">
        <v>136.8</v>
      </c>
      <c r="M64" s="9">
        <v>609.3</v>
      </c>
      <c r="N64" s="34">
        <f>SUM(M64/I64*100)</f>
        <v>119.51745782659866</v>
      </c>
      <c r="O64" s="37">
        <v>2811.6</v>
      </c>
      <c r="P64" s="38">
        <f>O64/K64*100</f>
        <v>72.264631043257</v>
      </c>
    </row>
    <row r="65" spans="1:16" ht="48.75" customHeight="1">
      <c r="A65" s="20" t="s">
        <v>71</v>
      </c>
      <c r="B65" s="19" t="s">
        <v>19</v>
      </c>
      <c r="C65" s="9"/>
      <c r="D65" s="9"/>
      <c r="E65" s="9">
        <v>192.5</v>
      </c>
      <c r="F65" s="9">
        <v>172.8</v>
      </c>
      <c r="G65" s="9">
        <v>1805.4</v>
      </c>
      <c r="H65" s="9">
        <v>156.6</v>
      </c>
      <c r="I65" s="9">
        <v>278.3</v>
      </c>
      <c r="J65" s="9">
        <v>144.6</v>
      </c>
      <c r="K65" s="9">
        <v>2825.5</v>
      </c>
      <c r="L65" s="9">
        <v>156.5</v>
      </c>
      <c r="M65" s="9">
        <v>380.9</v>
      </c>
      <c r="N65" s="34">
        <f>SUM(M65/I65*100)</f>
        <v>136.86669062163134</v>
      </c>
      <c r="O65" s="37">
        <v>1850.8</v>
      </c>
      <c r="P65" s="38">
        <f>O65/K65*100</f>
        <v>65.50345071668731</v>
      </c>
    </row>
    <row r="66" spans="1:16" ht="21" customHeight="1">
      <c r="A66" s="20" t="s">
        <v>32</v>
      </c>
      <c r="B66" s="19" t="s">
        <v>19</v>
      </c>
      <c r="C66" s="9"/>
      <c r="D66" s="9"/>
      <c r="E66" s="9">
        <v>467.7</v>
      </c>
      <c r="F66" s="9">
        <v>129.6</v>
      </c>
      <c r="G66" s="9">
        <v>2816.2</v>
      </c>
      <c r="H66" s="9">
        <v>117.5</v>
      </c>
      <c r="I66" s="9">
        <v>474.2</v>
      </c>
      <c r="J66" s="9">
        <v>101.4</v>
      </c>
      <c r="K66" s="9">
        <v>3631.2</v>
      </c>
      <c r="L66" s="9">
        <v>128.9</v>
      </c>
      <c r="M66" s="9">
        <v>513.6</v>
      </c>
      <c r="N66" s="34">
        <f>SUM(M66/I66*100)</f>
        <v>108.30873049346268</v>
      </c>
      <c r="O66" s="37">
        <v>3426.8</v>
      </c>
      <c r="P66" s="38">
        <f>O66/K66*100</f>
        <v>94.37100682969817</v>
      </c>
    </row>
    <row r="67" spans="1:16" ht="22.5" customHeight="1">
      <c r="A67" s="20" t="s">
        <v>142</v>
      </c>
      <c r="B67" s="19" t="s">
        <v>19</v>
      </c>
      <c r="C67" s="9"/>
      <c r="D67" s="9"/>
      <c r="E67" s="9">
        <v>4629.3</v>
      </c>
      <c r="F67" s="9" t="s">
        <v>138</v>
      </c>
      <c r="G67" s="9">
        <v>5580.3</v>
      </c>
      <c r="H67" s="9" t="s">
        <v>137</v>
      </c>
      <c r="I67" s="9">
        <v>14.4</v>
      </c>
      <c r="J67" s="34">
        <f>SUM(I67/E67*100)</f>
        <v>0.31106214762491086</v>
      </c>
      <c r="K67" s="9">
        <v>2728.9</v>
      </c>
      <c r="L67" s="34">
        <f>SUM(K67/G67*100)</f>
        <v>48.90238876046091</v>
      </c>
      <c r="M67" s="9">
        <v>4633.9</v>
      </c>
      <c r="N67" s="9" t="s">
        <v>139</v>
      </c>
      <c r="O67" s="10"/>
      <c r="P67" s="10"/>
    </row>
    <row r="68" spans="1:16" ht="22.5" customHeight="1">
      <c r="A68" s="20" t="s">
        <v>143</v>
      </c>
      <c r="B68" s="19" t="s">
        <v>19</v>
      </c>
      <c r="C68" s="9"/>
      <c r="D68" s="9"/>
      <c r="E68" s="9">
        <v>44237.2</v>
      </c>
      <c r="F68" s="9">
        <v>87.8</v>
      </c>
      <c r="G68" s="9">
        <v>66343.8</v>
      </c>
      <c r="H68" s="9">
        <v>127.8</v>
      </c>
      <c r="I68" s="9">
        <v>68739.1</v>
      </c>
      <c r="J68" s="34">
        <f>SUM(I68/E68*100)</f>
        <v>155.38754713227783</v>
      </c>
      <c r="K68" s="9">
        <v>63736.7</v>
      </c>
      <c r="L68" s="34">
        <f>SUM(K68/G68*100)</f>
        <v>96.07031855275096</v>
      </c>
      <c r="M68" s="9">
        <v>68319.4</v>
      </c>
      <c r="N68" s="34">
        <f>SUM(M68/I68*100)</f>
        <v>99.38943046970354</v>
      </c>
      <c r="O68" s="10"/>
      <c r="P68" s="10"/>
    </row>
    <row r="69" spans="1:16" ht="18.75" customHeight="1">
      <c r="A69" s="20" t="s">
        <v>134</v>
      </c>
      <c r="B69" s="19" t="s">
        <v>19</v>
      </c>
      <c r="C69" s="9"/>
      <c r="D69" s="9"/>
      <c r="E69" s="9">
        <v>2366.8</v>
      </c>
      <c r="F69" s="9">
        <v>148.6</v>
      </c>
      <c r="G69" s="9">
        <v>513.1</v>
      </c>
      <c r="H69" s="9">
        <v>40.4</v>
      </c>
      <c r="I69" s="34">
        <v>368</v>
      </c>
      <c r="J69" s="34">
        <f>SUM(I69/E69*100)</f>
        <v>15.548419807334795</v>
      </c>
      <c r="K69" s="9">
        <v>913.6</v>
      </c>
      <c r="L69" s="34">
        <f>SUM(K69/G69*100)</f>
        <v>178.0549600467745</v>
      </c>
      <c r="M69" s="9">
        <v>1390.6</v>
      </c>
      <c r="N69" s="34" t="s">
        <v>140</v>
      </c>
      <c r="O69" s="10"/>
      <c r="P69" s="10"/>
    </row>
    <row r="70" spans="1:16" ht="27" customHeight="1">
      <c r="A70" s="20" t="s">
        <v>144</v>
      </c>
      <c r="B70" s="19" t="s">
        <v>19</v>
      </c>
      <c r="C70" s="9"/>
      <c r="D70" s="9"/>
      <c r="E70" s="9">
        <v>34507.1</v>
      </c>
      <c r="F70" s="9">
        <v>80.2</v>
      </c>
      <c r="G70" s="9">
        <v>55006.4</v>
      </c>
      <c r="H70" s="34">
        <v>177</v>
      </c>
      <c r="I70" s="9">
        <v>56984.1</v>
      </c>
      <c r="J70" s="34">
        <f>SUM(I70/E70*100)</f>
        <v>165.13731956611826</v>
      </c>
      <c r="K70" s="9">
        <v>54299</v>
      </c>
      <c r="L70" s="34">
        <f>SUM(K70/G70*100)</f>
        <v>98.71396782919805</v>
      </c>
      <c r="M70" s="9">
        <v>65385.5</v>
      </c>
      <c r="N70" s="34">
        <f>SUM(M70/I70*100)</f>
        <v>114.74341088128092</v>
      </c>
      <c r="O70" s="10"/>
      <c r="P70" s="10"/>
    </row>
    <row r="71" spans="1:16" ht="19.5" customHeight="1">
      <c r="A71" s="20" t="s">
        <v>134</v>
      </c>
      <c r="B71" s="19" t="s">
        <v>19</v>
      </c>
      <c r="C71" s="9"/>
      <c r="D71" s="9"/>
      <c r="E71" s="9">
        <v>766.5</v>
      </c>
      <c r="F71" s="9">
        <v>42.9</v>
      </c>
      <c r="G71" s="9">
        <v>449.6</v>
      </c>
      <c r="H71" s="9">
        <v>34.9</v>
      </c>
      <c r="I71" s="9">
        <v>442.8</v>
      </c>
      <c r="J71" s="34">
        <f>SUM(I71/E71*100)</f>
        <v>57.76908023483366</v>
      </c>
      <c r="K71" s="9">
        <v>30143.6</v>
      </c>
      <c r="L71" s="34">
        <f>SUM(K71/G71*100)</f>
        <v>6704.537366548043</v>
      </c>
      <c r="M71" s="34">
        <v>38395</v>
      </c>
      <c r="N71" s="34" t="s">
        <v>141</v>
      </c>
      <c r="O71" s="10"/>
      <c r="P71" s="10"/>
    </row>
    <row r="72" spans="1:16" ht="21.75" customHeight="1">
      <c r="A72" s="54" t="s">
        <v>33</v>
      </c>
      <c r="B72" s="5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0"/>
      <c r="P72" s="10"/>
    </row>
    <row r="73" spans="1:16" ht="22.5" customHeight="1">
      <c r="A73" s="20" t="s">
        <v>55</v>
      </c>
      <c r="B73" s="19" t="s">
        <v>34</v>
      </c>
      <c r="C73" s="9"/>
      <c r="D73" s="9"/>
      <c r="E73" s="9">
        <v>4.7</v>
      </c>
      <c r="F73" s="9">
        <v>68.2</v>
      </c>
      <c r="G73" s="9">
        <v>23.3</v>
      </c>
      <c r="H73" s="9">
        <v>46.4</v>
      </c>
      <c r="I73" s="9">
        <v>1.7</v>
      </c>
      <c r="J73" s="9">
        <v>36.2</v>
      </c>
      <c r="K73" s="9">
        <v>54.5</v>
      </c>
      <c r="L73" s="9">
        <v>234</v>
      </c>
      <c r="M73" s="9">
        <v>3.8</v>
      </c>
      <c r="N73" s="9">
        <v>223.5</v>
      </c>
      <c r="O73" s="9">
        <v>38.2</v>
      </c>
      <c r="P73" s="9">
        <v>70</v>
      </c>
    </row>
    <row r="74" spans="1:16" ht="19.5" customHeight="1">
      <c r="A74" s="20" t="s">
        <v>35</v>
      </c>
      <c r="B74" s="19" t="s">
        <v>36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  <c r="P74" s="10"/>
    </row>
    <row r="75" spans="1:16" ht="21.75" customHeight="1">
      <c r="A75" s="20" t="s">
        <v>37</v>
      </c>
      <c r="B75" s="19" t="s">
        <v>38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>
        <v>140</v>
      </c>
      <c r="P75" s="10"/>
    </row>
    <row r="76" spans="1:16" ht="18.75" customHeight="1">
      <c r="A76" s="20" t="s">
        <v>39</v>
      </c>
      <c r="B76" s="19" t="s">
        <v>40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  <c r="P76" s="10"/>
    </row>
    <row r="77" spans="1:16" ht="19.5" customHeight="1">
      <c r="A77" s="20" t="s">
        <v>41</v>
      </c>
      <c r="B77" s="19" t="s">
        <v>42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0"/>
      <c r="P77" s="10"/>
    </row>
    <row r="78" spans="1:16" ht="21.75" customHeight="1">
      <c r="A78" s="54" t="s">
        <v>80</v>
      </c>
      <c r="B78" s="5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0"/>
      <c r="P78" s="10"/>
    </row>
    <row r="79" spans="1:16" ht="35.25" customHeight="1">
      <c r="A79" s="26" t="s">
        <v>94</v>
      </c>
      <c r="B79" s="19" t="s">
        <v>56</v>
      </c>
      <c r="C79" s="9"/>
      <c r="D79" s="9"/>
      <c r="E79" s="19">
        <v>6</v>
      </c>
      <c r="F79" s="27">
        <v>85.7</v>
      </c>
      <c r="G79" s="19">
        <v>6</v>
      </c>
      <c r="H79" s="19">
        <v>100</v>
      </c>
      <c r="I79" s="19">
        <v>6</v>
      </c>
      <c r="J79" s="19">
        <v>100</v>
      </c>
      <c r="K79" s="19">
        <v>6</v>
      </c>
      <c r="L79" s="19">
        <v>100</v>
      </c>
      <c r="M79" s="19">
        <v>6</v>
      </c>
      <c r="N79" s="19">
        <v>100</v>
      </c>
      <c r="O79" s="19">
        <v>6</v>
      </c>
      <c r="P79" s="19">
        <v>100</v>
      </c>
    </row>
    <row r="80" spans="1:16" ht="30" customHeight="1">
      <c r="A80" s="28" t="s">
        <v>95</v>
      </c>
      <c r="B80" s="19" t="s">
        <v>56</v>
      </c>
      <c r="C80" s="9"/>
      <c r="D80" s="9"/>
      <c r="E80" s="19">
        <v>4</v>
      </c>
      <c r="F80" s="27">
        <v>80</v>
      </c>
      <c r="G80" s="19">
        <v>4</v>
      </c>
      <c r="H80" s="19">
        <v>100</v>
      </c>
      <c r="I80" s="19">
        <v>4</v>
      </c>
      <c r="J80" s="19">
        <v>100</v>
      </c>
      <c r="K80" s="19">
        <v>4</v>
      </c>
      <c r="L80" s="19">
        <v>100</v>
      </c>
      <c r="M80" s="19">
        <v>4</v>
      </c>
      <c r="N80" s="19">
        <v>100</v>
      </c>
      <c r="O80" s="19">
        <v>4</v>
      </c>
      <c r="P80" s="19">
        <v>100</v>
      </c>
    </row>
    <row r="81" spans="1:16" ht="27.75" customHeight="1">
      <c r="A81" s="29" t="s">
        <v>97</v>
      </c>
      <c r="B81" s="19" t="s">
        <v>56</v>
      </c>
      <c r="C81" s="9"/>
      <c r="D81" s="9"/>
      <c r="E81" s="19">
        <v>1</v>
      </c>
      <c r="F81" s="19">
        <v>100</v>
      </c>
      <c r="G81" s="19">
        <v>1</v>
      </c>
      <c r="H81" s="19">
        <v>100</v>
      </c>
      <c r="I81" s="19">
        <v>1</v>
      </c>
      <c r="J81" s="19">
        <v>100</v>
      </c>
      <c r="K81" s="19">
        <v>1</v>
      </c>
      <c r="L81" s="19">
        <v>100</v>
      </c>
      <c r="M81" s="19">
        <v>1</v>
      </c>
      <c r="N81" s="19">
        <v>100</v>
      </c>
      <c r="O81" s="19">
        <v>1</v>
      </c>
      <c r="P81" s="19">
        <v>100</v>
      </c>
    </row>
    <row r="82" spans="1:16" ht="33" customHeight="1">
      <c r="A82" s="30" t="s">
        <v>96</v>
      </c>
      <c r="B82" s="19" t="s">
        <v>56</v>
      </c>
      <c r="C82" s="9"/>
      <c r="D82" s="9"/>
      <c r="E82" s="19">
        <v>2</v>
      </c>
      <c r="F82" s="19">
        <v>100</v>
      </c>
      <c r="G82" s="19">
        <v>2</v>
      </c>
      <c r="H82" s="19">
        <v>100</v>
      </c>
      <c r="I82" s="19">
        <v>2</v>
      </c>
      <c r="J82" s="19">
        <v>100</v>
      </c>
      <c r="K82" s="19">
        <v>2</v>
      </c>
      <c r="L82" s="19">
        <v>100</v>
      </c>
      <c r="M82" s="19">
        <v>2</v>
      </c>
      <c r="N82" s="19">
        <v>100</v>
      </c>
      <c r="O82" s="19">
        <v>2</v>
      </c>
      <c r="P82" s="19">
        <v>100</v>
      </c>
    </row>
    <row r="83" spans="1:16" ht="29.25" customHeight="1">
      <c r="A83" s="29" t="s">
        <v>97</v>
      </c>
      <c r="B83" s="19" t="s">
        <v>56</v>
      </c>
      <c r="C83" s="9"/>
      <c r="D83" s="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47"/>
      <c r="P83" s="47"/>
    </row>
    <row r="84" spans="1:16" ht="36.75" customHeight="1">
      <c r="A84" s="20" t="s">
        <v>57</v>
      </c>
      <c r="B84" s="19" t="s">
        <v>7</v>
      </c>
      <c r="C84" s="9"/>
      <c r="D84" s="9" t="s">
        <v>104</v>
      </c>
      <c r="E84" s="19">
        <v>100</v>
      </c>
      <c r="F84" s="19" t="s">
        <v>104</v>
      </c>
      <c r="G84" s="19">
        <v>100</v>
      </c>
      <c r="H84" s="19" t="s">
        <v>104</v>
      </c>
      <c r="I84" s="19">
        <v>100</v>
      </c>
      <c r="J84" s="19" t="s">
        <v>104</v>
      </c>
      <c r="K84" s="19">
        <v>100</v>
      </c>
      <c r="L84" s="19" t="s">
        <v>104</v>
      </c>
      <c r="M84" s="19">
        <v>100</v>
      </c>
      <c r="N84" s="19" t="s">
        <v>104</v>
      </c>
      <c r="O84" s="47">
        <v>100</v>
      </c>
      <c r="P84" s="19" t="s">
        <v>104</v>
      </c>
    </row>
    <row r="85" spans="1:16" ht="21.75" customHeight="1">
      <c r="A85" s="20" t="s">
        <v>58</v>
      </c>
      <c r="B85" s="19" t="s">
        <v>3</v>
      </c>
      <c r="C85" s="9"/>
      <c r="D85" s="9"/>
      <c r="E85" s="19">
        <v>151.6</v>
      </c>
      <c r="F85" s="19">
        <v>67.1</v>
      </c>
      <c r="G85" s="19">
        <v>181.6</v>
      </c>
      <c r="H85" s="19"/>
      <c r="I85" s="19">
        <v>197.9</v>
      </c>
      <c r="J85" s="48">
        <f>I85/E85*100</f>
        <v>130.54089709762533</v>
      </c>
      <c r="K85" s="19">
        <v>242.8</v>
      </c>
      <c r="L85" s="48">
        <f aca="true" t="shared" si="0" ref="L85:L98">K85/G85*100</f>
        <v>133.70044052863437</v>
      </c>
      <c r="M85" s="19">
        <f>118.5+105.2</f>
        <v>223.7</v>
      </c>
      <c r="N85" s="48">
        <f>M85/I85*100</f>
        <v>113.03688731682666</v>
      </c>
      <c r="O85" s="47">
        <v>243</v>
      </c>
      <c r="P85" s="49">
        <f aca="true" t="shared" si="1" ref="P85:P90">O85/K85*100</f>
        <v>100.08237232289949</v>
      </c>
    </row>
    <row r="86" spans="1:16" ht="39.75" customHeight="1">
      <c r="A86" s="20" t="s">
        <v>59</v>
      </c>
      <c r="B86" s="19" t="s">
        <v>7</v>
      </c>
      <c r="C86" s="9"/>
      <c r="D86" s="9" t="s">
        <v>104</v>
      </c>
      <c r="E86" s="19">
        <v>64.4</v>
      </c>
      <c r="F86" s="19" t="s">
        <v>104</v>
      </c>
      <c r="G86" s="19">
        <v>57.9</v>
      </c>
      <c r="H86" s="19"/>
      <c r="I86" s="19">
        <v>53.3</v>
      </c>
      <c r="J86" s="48" t="s">
        <v>104</v>
      </c>
      <c r="K86" s="19">
        <v>51.9</v>
      </c>
      <c r="L86" s="48">
        <f t="shared" si="0"/>
        <v>89.63730569948186</v>
      </c>
      <c r="M86" s="48">
        <f>118.5/M85*100</f>
        <v>52.97273133661153</v>
      </c>
      <c r="N86" s="19" t="s">
        <v>104</v>
      </c>
      <c r="O86" s="47">
        <v>51</v>
      </c>
      <c r="P86" s="49">
        <f t="shared" si="1"/>
        <v>98.26589595375724</v>
      </c>
    </row>
    <row r="87" spans="1:16" ht="37.5" customHeight="1">
      <c r="A87" s="31" t="s">
        <v>72</v>
      </c>
      <c r="B87" s="19" t="s">
        <v>3</v>
      </c>
      <c r="C87" s="9"/>
      <c r="D87" s="9"/>
      <c r="E87" s="19">
        <v>4.58</v>
      </c>
      <c r="F87" s="50">
        <f>E87/2.89*100</f>
        <v>158.477508650519</v>
      </c>
      <c r="G87" s="48">
        <v>17.51</v>
      </c>
      <c r="H87" s="48">
        <f>G87/15.31*100</f>
        <v>114.36969301110386</v>
      </c>
      <c r="I87" s="19">
        <v>5.39</v>
      </c>
      <c r="J87" s="48">
        <f>I87/E87*100</f>
        <v>117.68558951965065</v>
      </c>
      <c r="K87" s="19">
        <v>25.9</v>
      </c>
      <c r="L87" s="48">
        <f t="shared" si="0"/>
        <v>147.91547687035978</v>
      </c>
      <c r="M87" s="19">
        <v>6.45</v>
      </c>
      <c r="N87" s="48">
        <f>M87/I87*100</f>
        <v>119.66604823747682</v>
      </c>
      <c r="O87" s="47">
        <v>26</v>
      </c>
      <c r="P87" s="49">
        <f t="shared" si="1"/>
        <v>100.38610038610038</v>
      </c>
    </row>
    <row r="88" spans="1:16" ht="51" customHeight="1">
      <c r="A88" s="32" t="s">
        <v>110</v>
      </c>
      <c r="B88" s="27" t="s">
        <v>7</v>
      </c>
      <c r="C88" s="9"/>
      <c r="D88" s="9"/>
      <c r="E88" s="19">
        <v>99.9</v>
      </c>
      <c r="F88" s="19" t="s">
        <v>104</v>
      </c>
      <c r="G88" s="48">
        <v>99.5</v>
      </c>
      <c r="H88" s="48">
        <f>G88/99.4*100</f>
        <v>100.10060362173037</v>
      </c>
      <c r="I88" s="19">
        <v>100</v>
      </c>
      <c r="J88" s="48" t="s">
        <v>104</v>
      </c>
      <c r="K88" s="19">
        <v>99.5</v>
      </c>
      <c r="L88" s="48">
        <f t="shared" si="0"/>
        <v>100</v>
      </c>
      <c r="M88" s="19">
        <v>100</v>
      </c>
      <c r="N88" s="19" t="s">
        <v>104</v>
      </c>
      <c r="O88" s="47">
        <v>100</v>
      </c>
      <c r="P88" s="49">
        <f t="shared" si="1"/>
        <v>100.50251256281406</v>
      </c>
    </row>
    <row r="89" spans="1:16" ht="54.75" customHeight="1">
      <c r="A89" s="32" t="s">
        <v>118</v>
      </c>
      <c r="B89" s="27" t="s">
        <v>56</v>
      </c>
      <c r="C89" s="9"/>
      <c r="D89" s="9"/>
      <c r="E89" s="19">
        <v>591</v>
      </c>
      <c r="F89" s="19" t="s">
        <v>104</v>
      </c>
      <c r="G89" s="19">
        <v>764</v>
      </c>
      <c r="H89" s="48">
        <f>G89/510*100</f>
        <v>149.80392156862746</v>
      </c>
      <c r="I89" s="19">
        <v>606</v>
      </c>
      <c r="J89" s="48" t="s">
        <v>104</v>
      </c>
      <c r="K89" s="19">
        <v>848</v>
      </c>
      <c r="L89" s="48">
        <f t="shared" si="0"/>
        <v>110.99476439790577</v>
      </c>
      <c r="M89" s="19">
        <v>745</v>
      </c>
      <c r="N89" s="19" t="s">
        <v>104</v>
      </c>
      <c r="O89" s="47">
        <v>852</v>
      </c>
      <c r="P89" s="49">
        <f t="shared" si="1"/>
        <v>100.47169811320755</v>
      </c>
    </row>
    <row r="90" spans="1:16" ht="75" customHeight="1">
      <c r="A90" s="32" t="s">
        <v>119</v>
      </c>
      <c r="B90" s="27" t="s">
        <v>93</v>
      </c>
      <c r="C90" s="9"/>
      <c r="D90" s="9"/>
      <c r="E90" s="19">
        <v>1133</v>
      </c>
      <c r="F90" s="19" t="s">
        <v>104</v>
      </c>
      <c r="G90" s="19">
        <v>1117</v>
      </c>
      <c r="H90" s="48">
        <f>1052/G90*100</f>
        <v>94.18084153983885</v>
      </c>
      <c r="I90" s="51">
        <v>1240</v>
      </c>
      <c r="J90" s="48" t="s">
        <v>104</v>
      </c>
      <c r="K90" s="19">
        <v>1484</v>
      </c>
      <c r="L90" s="48">
        <f t="shared" si="0"/>
        <v>132.85586392121755</v>
      </c>
      <c r="M90" s="19">
        <v>1535</v>
      </c>
      <c r="N90" s="19" t="s">
        <v>104</v>
      </c>
      <c r="O90" s="47">
        <v>1490</v>
      </c>
      <c r="P90" s="49">
        <f t="shared" si="1"/>
        <v>100.40431266846362</v>
      </c>
    </row>
    <row r="91" spans="1:16" s="12" customFormat="1" ht="87" customHeight="1">
      <c r="A91" s="26" t="s">
        <v>111</v>
      </c>
      <c r="B91" s="27" t="s">
        <v>7</v>
      </c>
      <c r="C91" s="11"/>
      <c r="D91" s="11"/>
      <c r="E91" s="48">
        <f>G91</f>
        <v>83.28681478173495</v>
      </c>
      <c r="F91" s="19" t="s">
        <v>104</v>
      </c>
      <c r="G91" s="48">
        <f>746/895.7*100</f>
        <v>83.28681478173495</v>
      </c>
      <c r="H91" s="48">
        <f>G91/83*100</f>
        <v>100.3455599779939</v>
      </c>
      <c r="I91" s="48">
        <f>K91</f>
        <v>84.23941729124881</v>
      </c>
      <c r="J91" s="48" t="s">
        <v>104</v>
      </c>
      <c r="K91" s="48">
        <f>798/947.3*100</f>
        <v>84.23941729124881</v>
      </c>
      <c r="L91" s="48">
        <f t="shared" si="0"/>
        <v>101.14376148494848</v>
      </c>
      <c r="M91" s="48">
        <f>K91</f>
        <v>84.23941729124881</v>
      </c>
      <c r="N91" s="19" t="s">
        <v>104</v>
      </c>
      <c r="O91" s="49">
        <f>M91</f>
        <v>84.23941729124881</v>
      </c>
      <c r="P91" s="19" t="s">
        <v>104</v>
      </c>
    </row>
    <row r="92" spans="1:16" s="12" customFormat="1" ht="36" customHeight="1">
      <c r="A92" s="20" t="s">
        <v>112</v>
      </c>
      <c r="B92" s="19" t="s">
        <v>7</v>
      </c>
      <c r="C92" s="11"/>
      <c r="D92" s="11"/>
      <c r="E92" s="19">
        <v>96.2</v>
      </c>
      <c r="F92" s="19" t="s">
        <v>104</v>
      </c>
      <c r="G92" s="19">
        <v>96.2</v>
      </c>
      <c r="H92" s="48">
        <f>G92/96.1*100</f>
        <v>100.10405827263268</v>
      </c>
      <c r="I92" s="48">
        <f>K92</f>
        <v>96.48474612055315</v>
      </c>
      <c r="J92" s="48" t="s">
        <v>104</v>
      </c>
      <c r="K92" s="48">
        <f>914/947.3*100</f>
        <v>96.48474612055315</v>
      </c>
      <c r="L92" s="48">
        <f t="shared" si="0"/>
        <v>100.2959938883089</v>
      </c>
      <c r="M92" s="48">
        <f>K92</f>
        <v>96.48474612055315</v>
      </c>
      <c r="N92" s="19" t="s">
        <v>104</v>
      </c>
      <c r="O92" s="49">
        <f>M92</f>
        <v>96.48474612055315</v>
      </c>
      <c r="P92" s="19" t="s">
        <v>104</v>
      </c>
    </row>
    <row r="93" spans="1:16" s="12" customFormat="1" ht="39.75" customHeight="1">
      <c r="A93" s="20" t="s">
        <v>113</v>
      </c>
      <c r="B93" s="19" t="s">
        <v>7</v>
      </c>
      <c r="C93" s="11"/>
      <c r="D93" s="11"/>
      <c r="E93" s="19">
        <v>89.9</v>
      </c>
      <c r="F93" s="19" t="s">
        <v>104</v>
      </c>
      <c r="G93" s="19">
        <v>89.9</v>
      </c>
      <c r="H93" s="48">
        <f>G93/89.8*100</f>
        <v>100.11135857461026</v>
      </c>
      <c r="I93" s="48">
        <f aca="true" t="shared" si="2" ref="I93:I98">K93</f>
        <v>90.57320806502692</v>
      </c>
      <c r="J93" s="48" t="s">
        <v>104</v>
      </c>
      <c r="K93" s="48">
        <f>858/947.3*100</f>
        <v>90.57320806502692</v>
      </c>
      <c r="L93" s="48">
        <f t="shared" si="0"/>
        <v>100.74884100670403</v>
      </c>
      <c r="M93" s="48">
        <f aca="true" t="shared" si="3" ref="M93:M98">K93</f>
        <v>90.57320806502692</v>
      </c>
      <c r="N93" s="19" t="s">
        <v>104</v>
      </c>
      <c r="O93" s="49">
        <f aca="true" t="shared" si="4" ref="O93:O98">M93</f>
        <v>90.57320806502692</v>
      </c>
      <c r="P93" s="19" t="s">
        <v>104</v>
      </c>
    </row>
    <row r="94" spans="1:16" s="12" customFormat="1" ht="28.5" customHeight="1">
      <c r="A94" s="20" t="s">
        <v>114</v>
      </c>
      <c r="B94" s="19" t="s">
        <v>7</v>
      </c>
      <c r="C94" s="11"/>
      <c r="D94" s="11"/>
      <c r="E94" s="19">
        <v>96.7</v>
      </c>
      <c r="F94" s="19" t="s">
        <v>104</v>
      </c>
      <c r="G94" s="19">
        <v>96.7</v>
      </c>
      <c r="H94" s="48">
        <f>G94/96.6*100</f>
        <v>100.10351966873708</v>
      </c>
      <c r="I94" s="48">
        <f t="shared" si="2"/>
        <v>96.97033674654281</v>
      </c>
      <c r="J94" s="19" t="s">
        <v>104</v>
      </c>
      <c r="K94" s="48">
        <f>918.6/947.3*100</f>
        <v>96.97033674654281</v>
      </c>
      <c r="L94" s="48">
        <f t="shared" si="0"/>
        <v>100.27956230252617</v>
      </c>
      <c r="M94" s="48">
        <f t="shared" si="3"/>
        <v>96.97033674654281</v>
      </c>
      <c r="N94" s="19" t="s">
        <v>104</v>
      </c>
      <c r="O94" s="49">
        <f t="shared" si="4"/>
        <v>96.97033674654281</v>
      </c>
      <c r="P94" s="19" t="s">
        <v>104</v>
      </c>
    </row>
    <row r="95" spans="1:16" s="12" customFormat="1" ht="38.25" customHeight="1">
      <c r="A95" s="20" t="s">
        <v>115</v>
      </c>
      <c r="B95" s="19" t="s">
        <v>7</v>
      </c>
      <c r="C95" s="11"/>
      <c r="D95" s="11"/>
      <c r="E95" s="19">
        <v>81.7</v>
      </c>
      <c r="F95" s="19" t="s">
        <v>104</v>
      </c>
      <c r="G95" s="19">
        <v>81.7</v>
      </c>
      <c r="H95" s="48">
        <f>G95/81.4*100</f>
        <v>100.36855036855037</v>
      </c>
      <c r="I95" s="48">
        <f t="shared" si="2"/>
        <v>82.85653963897393</v>
      </c>
      <c r="J95" s="19" t="s">
        <v>104</v>
      </c>
      <c r="K95" s="48">
        <f>784.9/947.3*100</f>
        <v>82.85653963897393</v>
      </c>
      <c r="L95" s="48">
        <f t="shared" si="0"/>
        <v>101.41559319335853</v>
      </c>
      <c r="M95" s="48">
        <f t="shared" si="3"/>
        <v>82.85653963897393</v>
      </c>
      <c r="N95" s="19" t="s">
        <v>104</v>
      </c>
      <c r="O95" s="49">
        <f t="shared" si="4"/>
        <v>82.85653963897393</v>
      </c>
      <c r="P95" s="19" t="s">
        <v>104</v>
      </c>
    </row>
    <row r="96" spans="1:16" s="12" customFormat="1" ht="25.5" customHeight="1">
      <c r="A96" s="20" t="s">
        <v>116</v>
      </c>
      <c r="B96" s="19" t="s">
        <v>7</v>
      </c>
      <c r="C96" s="11"/>
      <c r="D96" s="11"/>
      <c r="E96" s="19">
        <v>97.6</v>
      </c>
      <c r="F96" s="19" t="s">
        <v>104</v>
      </c>
      <c r="G96" s="19">
        <v>97.6</v>
      </c>
      <c r="H96" s="48">
        <f>G96/97.5*100</f>
        <v>100.1025641025641</v>
      </c>
      <c r="I96" s="48">
        <f t="shared" si="2"/>
        <v>97.81484218304655</v>
      </c>
      <c r="J96" s="19" t="s">
        <v>104</v>
      </c>
      <c r="K96" s="48">
        <f>926.6/947.3*100</f>
        <v>97.81484218304655</v>
      </c>
      <c r="L96" s="48">
        <f t="shared" si="0"/>
        <v>100.22012518754771</v>
      </c>
      <c r="M96" s="48">
        <f t="shared" si="3"/>
        <v>97.81484218304655</v>
      </c>
      <c r="N96" s="19" t="s">
        <v>104</v>
      </c>
      <c r="O96" s="49">
        <f t="shared" si="4"/>
        <v>97.81484218304655</v>
      </c>
      <c r="P96" s="19" t="s">
        <v>104</v>
      </c>
    </row>
    <row r="97" spans="1:16" s="12" customFormat="1" ht="39.75" customHeight="1">
      <c r="A97" s="20" t="s">
        <v>120</v>
      </c>
      <c r="B97" s="19" t="s">
        <v>7</v>
      </c>
      <c r="C97" s="11"/>
      <c r="D97" s="11"/>
      <c r="E97" s="19">
        <v>83.3</v>
      </c>
      <c r="F97" s="19" t="s">
        <v>104</v>
      </c>
      <c r="G97" s="19">
        <v>83.3</v>
      </c>
      <c r="H97" s="48">
        <f>G97/83*100</f>
        <v>100.36144578313252</v>
      </c>
      <c r="I97" s="48">
        <f t="shared" si="2"/>
        <v>84.23941729124881</v>
      </c>
      <c r="J97" s="19" t="s">
        <v>104</v>
      </c>
      <c r="K97" s="48">
        <f>798/947.3*100</f>
        <v>84.23941729124881</v>
      </c>
      <c r="L97" s="48">
        <f t="shared" si="0"/>
        <v>101.12775185023868</v>
      </c>
      <c r="M97" s="48">
        <f t="shared" si="3"/>
        <v>84.23941729124881</v>
      </c>
      <c r="N97" s="19" t="s">
        <v>104</v>
      </c>
      <c r="O97" s="49">
        <f t="shared" si="4"/>
        <v>84.23941729124881</v>
      </c>
      <c r="P97" s="19" t="s">
        <v>104</v>
      </c>
    </row>
    <row r="98" spans="1:16" s="12" customFormat="1" ht="38.25" customHeight="1">
      <c r="A98" s="20" t="s">
        <v>117</v>
      </c>
      <c r="B98" s="19" t="s">
        <v>7</v>
      </c>
      <c r="C98" s="11"/>
      <c r="D98" s="11"/>
      <c r="E98" s="19">
        <v>2</v>
      </c>
      <c r="F98" s="19" t="s">
        <v>104</v>
      </c>
      <c r="G98" s="19">
        <v>2</v>
      </c>
      <c r="H98" s="48">
        <f>G98/2.1*100</f>
        <v>95.23809523809523</v>
      </c>
      <c r="I98" s="48">
        <f t="shared" si="2"/>
        <v>1.9212498680460255</v>
      </c>
      <c r="J98" s="19" t="s">
        <v>104</v>
      </c>
      <c r="K98" s="48">
        <f>18.2/947.3*100</f>
        <v>1.9212498680460255</v>
      </c>
      <c r="L98" s="48">
        <f t="shared" si="0"/>
        <v>96.06249340230127</v>
      </c>
      <c r="M98" s="48">
        <f t="shared" si="3"/>
        <v>1.9212498680460255</v>
      </c>
      <c r="N98" s="19" t="s">
        <v>104</v>
      </c>
      <c r="O98" s="49">
        <f t="shared" si="4"/>
        <v>1.9212498680460255</v>
      </c>
      <c r="P98" s="19" t="s">
        <v>104</v>
      </c>
    </row>
    <row r="99" spans="1:16" ht="22.5" customHeight="1">
      <c r="A99" s="54" t="s">
        <v>43</v>
      </c>
      <c r="B99" s="5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0"/>
      <c r="P99" s="10"/>
    </row>
    <row r="100" spans="1:16" ht="54" customHeight="1">
      <c r="A100" s="20" t="s">
        <v>50</v>
      </c>
      <c r="B100" s="19" t="s">
        <v>44</v>
      </c>
      <c r="C100" s="9"/>
      <c r="D100" s="9"/>
      <c r="E100" s="9">
        <v>51340.6</v>
      </c>
      <c r="F100" s="34">
        <v>114.5</v>
      </c>
      <c r="G100" s="9">
        <v>48455.8</v>
      </c>
      <c r="H100" s="34">
        <v>112.9</v>
      </c>
      <c r="I100" s="9">
        <v>54596.6</v>
      </c>
      <c r="J100" s="34">
        <f>SUM(I100/E100)*100</f>
        <v>106.34195938497018</v>
      </c>
      <c r="K100" s="9">
        <v>53571</v>
      </c>
      <c r="L100" s="34">
        <f>SUM(K100/G100)*100</f>
        <v>110.55642461789918</v>
      </c>
      <c r="M100" s="9">
        <v>51986.8</v>
      </c>
      <c r="N100" s="34">
        <f>SUM(M100/I100)*100</f>
        <v>95.21984885505692</v>
      </c>
      <c r="O100" s="39">
        <v>54840</v>
      </c>
      <c r="P100" s="40">
        <f>SUM(O100/K100)*100</f>
        <v>102.36881895055161</v>
      </c>
    </row>
    <row r="101" spans="1:16" ht="22.5" customHeight="1">
      <c r="A101" s="20" t="s">
        <v>45</v>
      </c>
      <c r="B101" s="19" t="s">
        <v>44</v>
      </c>
      <c r="C101" s="9"/>
      <c r="D101" s="9"/>
      <c r="E101" s="9">
        <v>34935</v>
      </c>
      <c r="F101" s="34">
        <v>111.1</v>
      </c>
      <c r="G101" s="9">
        <v>36278.6</v>
      </c>
      <c r="H101" s="34">
        <v>108.8</v>
      </c>
      <c r="I101" s="9">
        <v>37983.5</v>
      </c>
      <c r="J101" s="34">
        <f>SUM(I101/E101)*100</f>
        <v>108.72620581079147</v>
      </c>
      <c r="K101" s="9">
        <v>38758</v>
      </c>
      <c r="L101" s="34">
        <f>SUM(K101/G101)*100</f>
        <v>106.83433208558213</v>
      </c>
      <c r="M101" s="9">
        <v>39502.8</v>
      </c>
      <c r="N101" s="34">
        <f>SUM(M101/I101)*100</f>
        <v>103.99989469111588</v>
      </c>
      <c r="O101" s="39">
        <v>41494.8</v>
      </c>
      <c r="P101" s="40">
        <f>SUM(O101/K101)*100</f>
        <v>107.06125187058157</v>
      </c>
    </row>
    <row r="102" spans="1:16" ht="19.5" customHeight="1">
      <c r="A102" s="20" t="s">
        <v>46</v>
      </c>
      <c r="B102" s="19" t="s">
        <v>44</v>
      </c>
      <c r="C102" s="9"/>
      <c r="D102" s="9"/>
      <c r="E102" s="41">
        <v>43.5</v>
      </c>
      <c r="F102" s="41">
        <v>127.6</v>
      </c>
      <c r="G102" s="9">
        <v>178.1</v>
      </c>
      <c r="H102" s="9">
        <v>99.5</v>
      </c>
      <c r="I102" s="9">
        <v>41.7</v>
      </c>
      <c r="J102" s="9">
        <v>95.9</v>
      </c>
      <c r="K102" s="9">
        <v>185.7</v>
      </c>
      <c r="L102" s="9">
        <v>104.3</v>
      </c>
      <c r="M102" s="9">
        <v>42.2</v>
      </c>
      <c r="N102" s="9">
        <v>101.3</v>
      </c>
      <c r="O102" s="37">
        <v>194.2</v>
      </c>
      <c r="P102" s="37">
        <v>104.6</v>
      </c>
    </row>
    <row r="103" spans="1:16" ht="34.5" customHeight="1">
      <c r="A103" s="20" t="s">
        <v>51</v>
      </c>
      <c r="B103" s="19" t="s">
        <v>7</v>
      </c>
      <c r="C103" s="9"/>
      <c r="D103" s="9" t="s">
        <v>104</v>
      </c>
      <c r="E103" s="9">
        <v>100.8</v>
      </c>
      <c r="F103" s="34" t="s">
        <v>104</v>
      </c>
      <c r="G103" s="9">
        <v>100.9</v>
      </c>
      <c r="H103" s="34" t="s">
        <v>104</v>
      </c>
      <c r="I103" s="9">
        <v>100.9</v>
      </c>
      <c r="J103" s="34" t="s">
        <v>104</v>
      </c>
      <c r="K103" s="9">
        <v>109.5</v>
      </c>
      <c r="L103" s="34" t="s">
        <v>104</v>
      </c>
      <c r="M103" s="9">
        <v>100.9</v>
      </c>
      <c r="N103" s="34" t="s">
        <v>104</v>
      </c>
      <c r="O103" s="39">
        <v>101.9</v>
      </c>
      <c r="P103" s="37" t="s">
        <v>146</v>
      </c>
    </row>
    <row r="104" spans="1:16" ht="32.25" customHeight="1">
      <c r="A104" s="20" t="s">
        <v>47</v>
      </c>
      <c r="B104" s="19" t="s">
        <v>44</v>
      </c>
      <c r="C104" s="9"/>
      <c r="D104" s="9"/>
      <c r="E104" s="9">
        <v>12005.5</v>
      </c>
      <c r="F104" s="34">
        <v>142</v>
      </c>
      <c r="G104" s="9">
        <v>12032.1</v>
      </c>
      <c r="H104" s="34">
        <v>119.9</v>
      </c>
      <c r="I104" s="9">
        <v>13106.2</v>
      </c>
      <c r="J104" s="34">
        <f>SUM(I104/E104)*100</f>
        <v>109.16829786347924</v>
      </c>
      <c r="K104" s="9">
        <v>13144.5</v>
      </c>
      <c r="L104" s="34">
        <f>SUM(K104/G104)*100</f>
        <v>109.24526890567732</v>
      </c>
      <c r="M104" s="9">
        <v>14532</v>
      </c>
      <c r="N104" s="34">
        <f>SUM(M104/I104)*100</f>
        <v>110.87882071080861</v>
      </c>
      <c r="O104" s="39">
        <v>14968</v>
      </c>
      <c r="P104" s="40">
        <f>SUM(O104/K104)*100</f>
        <v>113.87272243143521</v>
      </c>
    </row>
    <row r="105" spans="1:16" ht="40.5" customHeight="1">
      <c r="A105" s="20" t="s">
        <v>48</v>
      </c>
      <c r="B105" s="19" t="s">
        <v>7</v>
      </c>
      <c r="C105" s="9"/>
      <c r="D105" s="9" t="s">
        <v>104</v>
      </c>
      <c r="E105" s="9">
        <v>181.1</v>
      </c>
      <c r="F105" s="9" t="s">
        <v>104</v>
      </c>
      <c r="G105" s="9">
        <v>171.8</v>
      </c>
      <c r="H105" s="34" t="s">
        <v>104</v>
      </c>
      <c r="I105" s="9">
        <v>182.6</v>
      </c>
      <c r="J105" s="9" t="s">
        <v>104</v>
      </c>
      <c r="K105" s="9">
        <v>176.4</v>
      </c>
      <c r="L105" s="34" t="s">
        <v>146</v>
      </c>
      <c r="M105" s="9">
        <v>194.9</v>
      </c>
      <c r="N105" s="34" t="s">
        <v>104</v>
      </c>
      <c r="O105" s="39">
        <v>191.2</v>
      </c>
      <c r="P105" s="37" t="s">
        <v>146</v>
      </c>
    </row>
    <row r="106" spans="1:16" ht="24.75" customHeight="1">
      <c r="A106" s="20" t="s">
        <v>86</v>
      </c>
      <c r="B106" s="19" t="s">
        <v>49</v>
      </c>
      <c r="C106" s="9"/>
      <c r="D106" s="9"/>
      <c r="E106" s="9">
        <v>28.3</v>
      </c>
      <c r="F106" s="9">
        <v>140.1</v>
      </c>
      <c r="G106" s="9">
        <v>115.7</v>
      </c>
      <c r="H106" s="9">
        <v>98</v>
      </c>
      <c r="I106" s="9">
        <v>25.7</v>
      </c>
      <c r="J106" s="9">
        <v>90.8</v>
      </c>
      <c r="K106" s="34">
        <v>120</v>
      </c>
      <c r="L106" s="9">
        <v>103.7</v>
      </c>
      <c r="M106" s="9">
        <v>26.1</v>
      </c>
      <c r="N106" s="9">
        <v>101.4</v>
      </c>
      <c r="O106" s="37">
        <v>124.6</v>
      </c>
      <c r="P106" s="37">
        <v>103.8</v>
      </c>
    </row>
    <row r="107" spans="1:16" ht="23.25" customHeight="1">
      <c r="A107" s="20" t="s">
        <v>87</v>
      </c>
      <c r="B107" s="19" t="s">
        <v>49</v>
      </c>
      <c r="C107" s="9"/>
      <c r="D107" s="9"/>
      <c r="E107" s="9">
        <v>12.1</v>
      </c>
      <c r="F107" s="9">
        <v>105.2</v>
      </c>
      <c r="G107" s="9">
        <v>51.2</v>
      </c>
      <c r="H107" s="9">
        <v>104.5</v>
      </c>
      <c r="I107" s="9">
        <v>12.8</v>
      </c>
      <c r="J107" s="9">
        <v>105.8</v>
      </c>
      <c r="K107" s="34">
        <v>53</v>
      </c>
      <c r="L107" s="9">
        <v>103.5</v>
      </c>
      <c r="M107" s="9">
        <v>12.9</v>
      </c>
      <c r="N107" s="9">
        <v>100.6</v>
      </c>
      <c r="O107" s="38">
        <v>56</v>
      </c>
      <c r="P107" s="37">
        <v>105.7</v>
      </c>
    </row>
    <row r="108" spans="1:16" ht="56.25" customHeight="1">
      <c r="A108" s="15" t="s">
        <v>88</v>
      </c>
      <c r="B108" s="24" t="s">
        <v>67</v>
      </c>
      <c r="C108" s="9"/>
      <c r="D108" s="9"/>
      <c r="E108" s="9">
        <v>11.1</v>
      </c>
      <c r="F108" s="9">
        <v>127.6</v>
      </c>
      <c r="G108" s="9">
        <v>11.1</v>
      </c>
      <c r="H108" s="9">
        <v>127.6</v>
      </c>
      <c r="I108" s="9">
        <v>14.3</v>
      </c>
      <c r="J108" s="9">
        <v>128.8</v>
      </c>
      <c r="K108" s="9">
        <v>14.3</v>
      </c>
      <c r="L108" s="9">
        <v>128.8</v>
      </c>
      <c r="M108" s="9">
        <v>14.3</v>
      </c>
      <c r="N108" s="9">
        <v>100</v>
      </c>
      <c r="O108" s="37">
        <v>17.7</v>
      </c>
      <c r="P108" s="37">
        <v>102.8</v>
      </c>
    </row>
    <row r="109" spans="1:14" ht="17.25" customHeight="1">
      <c r="A109" s="6"/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75" hidden="1">
      <c r="A110" s="6"/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ht="15.75">
      <c r="A111" s="5" t="s">
        <v>103</v>
      </c>
    </row>
    <row r="112" ht="15.75">
      <c r="A112" s="2" t="s">
        <v>91</v>
      </c>
    </row>
    <row r="113" ht="15.75">
      <c r="A113" s="2" t="s">
        <v>92</v>
      </c>
    </row>
    <row r="115" ht="12.75">
      <c r="A115" s="5" t="s">
        <v>149</v>
      </c>
    </row>
  </sheetData>
  <sheetProtection/>
  <mergeCells count="18">
    <mergeCell ref="O1:P1"/>
    <mergeCell ref="A78:B78"/>
    <mergeCell ref="A99:B99"/>
    <mergeCell ref="A39:B39"/>
    <mergeCell ref="A42:B42"/>
    <mergeCell ref="A54:B54"/>
    <mergeCell ref="A58:B58"/>
    <mergeCell ref="A45:B45"/>
    <mergeCell ref="A63:B63"/>
    <mergeCell ref="A72:B72"/>
    <mergeCell ref="A36:B36"/>
    <mergeCell ref="A16:B16"/>
    <mergeCell ref="A2:N2"/>
    <mergeCell ref="A3:N3"/>
    <mergeCell ref="A6:B6"/>
    <mergeCell ref="A10:B10"/>
    <mergeCell ref="A33:B33"/>
    <mergeCell ref="A25:B25"/>
  </mergeCells>
  <printOptions/>
  <pageMargins left="0.31496062992125984" right="0.35433070866141736" top="0.3937007874015748" bottom="0.3937007874015748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Грудцына Ирина Викторовна</cp:lastModifiedBy>
  <cp:lastPrinted>2012-04-26T06:17:21Z</cp:lastPrinted>
  <dcterms:created xsi:type="dcterms:W3CDTF">2007-04-10T02:31:52Z</dcterms:created>
  <dcterms:modified xsi:type="dcterms:W3CDTF">2012-04-26T06:17:36Z</dcterms:modified>
  <cp:category/>
  <cp:version/>
  <cp:contentType/>
  <cp:contentStatus/>
</cp:coreProperties>
</file>