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355" windowHeight="8400" activeTab="0"/>
  </bookViews>
  <sheets>
    <sheet name="Лист1" sheetId="1" r:id="rId1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<sst xmlns="http://schemas.openxmlformats.org/spreadsheetml/2006/main" count="358" uniqueCount="260">
  <si>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</si>
  <si>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</si>
  <si>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</si>
  <si>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</si>
  <si>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</si>
  <si>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</si>
  <si>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 xml:space="preserve">   - производство и распределение электроэнергии, газа и воды   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</si>
  <si>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</si>
  <si>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</si>
  <si>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</si>
  <si>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</si>
  <si>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</si>
  <si>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</si>
  <si>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</si>
  <si>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</si>
  <si>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</si>
  <si>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</si>
  <si>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</si>
  <si>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</si>
  <si>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</si>
  <si>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</si>
  <si>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</si>
  <si>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</si>
  <si>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</si>
  <si>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</si>
  <si>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</si>
  <si>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</si>
  <si>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</si>
  <si>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</si>
  <si>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</si>
  <si>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</si>
  <si>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</si>
  <si>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</si>
  <si>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</si>
  <si>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</si>
  <si>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</si>
  <si>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</si>
  <si>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</si>
  <si>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</si>
  <si>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</si>
  <si>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</si>
  <si>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</si>
  <si>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</si>
  <si>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</si>
  <si>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</si>
  <si>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</si>
  <si>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</si>
  <si>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</si>
  <si>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</si>
  <si>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</si>
  <si>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</si>
  <si>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</si>
  <si>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</si>
  <si>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</si>
  <si>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</si>
  <si>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</si>
  <si>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</si>
  <si>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</si>
  <si>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</si>
  <si>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</si>
  <si>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</si>
  <si>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</si>
  <si>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</si>
  <si>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</si>
  <si>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</si>
  <si>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</si>
  <si>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</si>
  <si>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</si>
  <si>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</si>
  <si>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</si>
  <si>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</si>
  <si>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</si>
  <si>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</si>
  <si>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</si>
  <si>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</si>
  <si>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</si>
  <si>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</si>
  <si>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 xml:space="preserve">Количество транспортных средств в собственности граждан, зарегистрированных в установленном порядке, состоящих на учете 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</si>
  <si>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</si>
  <si>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</si>
  <si>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</si>
  <si>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</si>
  <si>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</si>
  <si>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</si>
  <si>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</si>
  <si>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 xml:space="preserve">  январь-март    2009 года</t>
  </si>
  <si>
    <t>Индекс  производства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</si>
  <si>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</si>
  <si>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</si>
  <si>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</si>
  <si>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</si>
  <si>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</si>
  <si>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</si>
  <si>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</si>
  <si>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</si>
  <si>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</si>
  <si>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</si>
  <si>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</si>
  <si>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</si>
  <si>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</si>
  <si>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</si>
  <si>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</si>
  <si>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</si>
  <si>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</si>
  <si>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</si>
  <si>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</si>
  <si>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</si>
  <si>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</si>
  <si>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</si>
  <si>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</si>
  <si>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</si>
  <si>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</si>
  <si>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</si>
  <si>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</si>
  <si>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</si>
  <si>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</si>
  <si>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</si>
  <si>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</si>
  <si>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</si>
  <si>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</si>
  <si>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</si>
  <si>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</si>
  <si>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</si>
  <si>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</si>
  <si>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</si>
  <si>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</si>
  <si>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</si>
  <si>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</si>
  <si>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</si>
  <si>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</si>
  <si>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</si>
  <si>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</si>
  <si>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</si>
  <si>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</si>
  <si>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</si>
  <si>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</si>
  <si>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</si>
  <si>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</si>
  <si>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</si>
  <si>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</si>
  <si>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</si>
  <si>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</si>
  <si>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</si>
  <si>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</si>
  <si>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</si>
  <si>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</si>
  <si>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</si>
  <si>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</si>
  <si>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</si>
  <si>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</si>
  <si>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</si>
  <si>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</si>
  <si>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</si>
  <si>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</si>
  <si>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</si>
  <si>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</si>
  <si>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</si>
  <si>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</si>
  <si>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</si>
  <si>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</si>
  <si>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</si>
  <si>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</si>
  <si>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</si>
  <si>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</si>
  <si>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</si>
  <si>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</si>
  <si>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</si>
  <si>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</si>
  <si>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</si>
  <si>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</si>
  <si>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</si>
  <si>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</si>
  <si>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</si>
  <si>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</si>
  <si>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</si>
  <si>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</si>
  <si>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</si>
  <si>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</si>
  <si>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</si>
  <si>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</si>
  <si>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</si>
  <si>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</si>
  <si>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</si>
  <si>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</si>
  <si>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</si>
  <si>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</si>
  <si>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</si>
  <si>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</si>
  <si>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</si>
  <si>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</si>
  <si>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</si>
  <si>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</si>
  <si>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</si>
  <si>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</si>
  <si>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</si>
  <si>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</si>
  <si>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</si>
  <si>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</si>
  <si>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</si>
  <si>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</si>
  <si>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</si>
  <si>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</si>
  <si>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</si>
  <si>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</si>
  <si>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</si>
  <si>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</si>
  <si>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</si>
  <si>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</si>
  <si>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</si>
  <si>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</si>
  <si>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</si>
  <si>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</si>
  <si>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</si>
  <si>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</si>
  <si>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</si>
  <si>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</si>
  <si>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</si>
  <si>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</si>
  <si>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</si>
  <si>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</si>
  <si>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</si>
  <si>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</si>
  <si>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</si>
  <si>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</si>
  <si>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</si>
  <si>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 xml:space="preserve"> 2012 год</t>
  </si>
  <si>
    <t>Темп роста  2014 года к 2013 году, %1</t>
  </si>
  <si>
    <t>Оценка 2014 год</t>
  </si>
  <si>
    <t>Темп роста 2013 года к 2012 году, %1</t>
  </si>
  <si>
    <t xml:space="preserve"> 2013 год</t>
  </si>
  <si>
    <t>Оборот розничной торговли на 1 жителя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</si>
  <si>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</si>
  <si>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</si>
  <si>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t>январь-июнь 2012 года</t>
  </si>
  <si>
    <t>Темп роста  января-июня 2012 года к январю-июню 2011 году, %1</t>
  </si>
  <si>
    <t>январь-июнь 2013 года</t>
  </si>
  <si>
    <t>Темп роста  января-июня 2013 года к январю-июню 2012 году, %1</t>
  </si>
  <si>
    <t>январь-июнь 2014 года</t>
  </si>
  <si>
    <t>Темп роста  января-июня 2014 года к январю-июню 2013 году, %1</t>
  </si>
  <si>
    <t xml:space="preserve">% к предыдущему году </t>
  </si>
  <si>
    <t>в 2,5 р.</t>
  </si>
  <si>
    <t>Естественный прирост (убыль) населения</t>
  </si>
  <si>
    <t>Ввод в действие жилых домов и объектов соцкультбыта:</t>
  </si>
  <si>
    <t>социально-экономического развития МО город Югорск за январь-июнь 2014 года</t>
  </si>
  <si>
    <t>в 3,6 р.</t>
  </si>
  <si>
    <t>в 2,0 р.</t>
  </si>
  <si>
    <t>в 2,6 р.</t>
  </si>
  <si>
    <t>Прибыль прибыльных предприятий*</t>
  </si>
  <si>
    <t>Кредиторская задолженность*</t>
  </si>
  <si>
    <t>Дебиторская задолженность*</t>
  </si>
  <si>
    <t xml:space="preserve">    * Информация предоставлена на 01.04.2014</t>
  </si>
  <si>
    <t>в 2,1 р.</t>
  </si>
  <si>
    <r>
      <t xml:space="preserve">Темп роста 
января-марта    2009 года 
к январю- марту    2008 года, % </t>
    </r>
    <r>
      <rPr>
        <vertAlign val="superscript"/>
        <sz val="16"/>
        <rFont val="Times New Roman"/>
        <family val="1"/>
      </rPr>
      <t>1</t>
    </r>
  </si>
  <si>
    <r>
      <t>Темп роста 2012 года к   2011 году</t>
    </r>
    <r>
      <rPr>
        <vertAlign val="superscript"/>
        <sz val="16"/>
        <rFont val="Times New Roman"/>
        <family val="1"/>
      </rPr>
      <t>1</t>
    </r>
    <r>
      <rPr>
        <sz val="16"/>
        <rFont val="Times New Roman"/>
        <family val="1"/>
      </rPr>
      <t>, %</t>
    </r>
    <r>
      <rPr>
        <vertAlign val="superscript"/>
        <sz val="16"/>
        <rFont val="Times New Roman"/>
        <family val="1"/>
      </rPr>
      <t xml:space="preserve"> </t>
    </r>
  </si>
  <si>
    <r>
      <t xml:space="preserve">  </t>
    </r>
    <r>
      <rPr>
        <vertAlign val="superscript"/>
        <sz val="16"/>
        <rFont val="Times New Roman"/>
        <family val="1"/>
      </rPr>
      <t xml:space="preserve">1 </t>
    </r>
    <r>
      <rPr>
        <sz val="16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</si>
  <si>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r>
      <t xml:space="preserve">   2 </t>
    </r>
    <r>
      <rPr>
        <sz val="16"/>
        <rFont val="Times New Roman"/>
        <family val="1"/>
      </rPr>
      <t>- по состоянию на 01.01.2014</t>
    </r>
  </si>
  <si>
    <r>
      <t xml:space="preserve">    3 </t>
    </r>
    <r>
      <rPr>
        <sz val="16"/>
        <rFont val="Times New Roman"/>
        <family val="1"/>
      </rPr>
      <t>- для муниципальных районов</t>
    </r>
  </si>
  <si>
    <t>в 3,0 р.</t>
  </si>
  <si>
    <t>Общая дебиторская задолженность ЖКК**</t>
  </si>
  <si>
    <t xml:space="preserve">    ** Информация предоставлена предварительно, т.к. срок отчетов по предприятиям - 29 - 30 числа месяца после отчетного квартала.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</si>
</sst>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vertAlign val="superscript"/>
      <sz val="16"/>
      <name val="Times New Roman"/>
      <family val="1"/>
    </font>
    <font>
      <sz val="16"/>
      <color indexed="8"/>
      <name val="Times New Roman"/>
      <family val="1"/>
    </font>
    <font>
      <sz val="16"/>
      <name val="Times New Roman Cyr"/>
      <family val="1"/>
    </font>
    <font>
      <sz val="16"/>
      <color indexed="12"/>
      <name val="Times New Roman"/>
      <family val="1"/>
    </font>
    <font>
      <i/>
      <sz val="16"/>
      <name val="Times New Roman"/>
      <family val="1"/>
    </font>
    <font>
      <vertAlign val="superscript"/>
      <sz val="22"/>
      <name val="Times New Roman"/>
      <family val="1"/>
    </font>
    <font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16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6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16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top" wrapText="1"/>
    </xf>
    <xf numFmtId="0" fontId="20" fillId="32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32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top" wrapText="1"/>
    </xf>
    <xf numFmtId="0" fontId="23" fillId="34" borderId="10" xfId="0" applyFont="1" applyFill="1" applyBorder="1" applyAlignment="1" applyProtection="1">
      <alignment horizontal="left" vertical="center" wrapText="1" indent="1"/>
      <protection/>
    </xf>
    <xf numFmtId="0" fontId="23" fillId="34" borderId="10" xfId="0" applyFont="1" applyFill="1" applyBorder="1" applyAlignment="1" applyProtection="1">
      <alignment horizontal="center" vertical="center" wrapText="1"/>
      <protection/>
    </xf>
    <xf numFmtId="169" fontId="24" fillId="0" borderId="10" xfId="0" applyNumberFormat="1" applyFont="1" applyBorder="1" applyAlignment="1">
      <alignment horizontal="center" vertical="center" wrapText="1"/>
    </xf>
    <xf numFmtId="169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6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1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169" fontId="20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170" fontId="20" fillId="0" borderId="10" xfId="0" applyNumberFormat="1" applyFont="1" applyFill="1" applyBorder="1" applyAlignment="1">
      <alignment horizontal="center" vertical="center" wrapText="1"/>
    </xf>
    <xf numFmtId="170" fontId="20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0" fontId="46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0" fillId="35" borderId="1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showGridLines="0" tabSelected="1" view="pageBreakPreview" zoomScale="60" zoomScaleNormal="70" zoomScalePageLayoutView="50" workbookViewId="0" topLeftCell="B65">
      <selection activeCell="Q67" sqref="Q67"/>
    </sheetView>
  </sheetViews>
  <sheetFormatPr defaultColWidth="9.00390625" defaultRowHeight="12.75"/>
  <cols>
    <col min="1" max="1" width="9.125" style="1" customWidth="1"/>
    <col min="2" max="2" width="62.375" style="1" customWidth="1"/>
    <col min="3" max="3" width="33.25390625" style="1" customWidth="1"/>
    <col min="4" max="4" width="9.875" style="1" hidden="1" customWidth="1"/>
    <col min="5" max="5" width="11.25390625" style="1" hidden="1" customWidth="1"/>
    <col min="6" max="6" width="19.25390625" style="1" customWidth="1"/>
    <col min="7" max="7" width="19.75390625" style="1" customWidth="1"/>
    <col min="8" max="8" width="18.00390625" style="1" customWidth="1"/>
    <col min="9" max="9" width="19.25390625" style="1" customWidth="1"/>
    <col min="10" max="10" width="18.00390625" style="1" customWidth="1"/>
    <col min="11" max="11" width="20.125" style="1" customWidth="1"/>
    <col min="12" max="12" width="17.875" style="1" customWidth="1"/>
    <col min="13" max="13" width="19.25390625" style="1" customWidth="1"/>
    <col min="14" max="14" width="18.25390625" style="1" customWidth="1"/>
    <col min="15" max="15" width="20.125" style="1" customWidth="1"/>
    <col min="16" max="16" width="18.875" style="1" customWidth="1"/>
    <col min="17" max="17" width="21.25390625" style="1" customWidth="1"/>
    <col min="18" max="16384" width="9.125" style="1" customWidth="1"/>
  </cols>
  <sheetData>
    <row r="1" spans="2:17" ht="2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Q1" s="4"/>
    </row>
    <row r="2" spans="1:17" ht="20.25" customHeight="1">
      <c r="A2" s="5" t="s">
        <v>79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20.25">
      <c r="A3" s="6" t="s">
        <v>243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2:13" ht="2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7" ht="130.5" customHeight="1">
      <c r="A5" s="7" t="s">
        <v>103</v>
      </c>
      <c r="B5" s="8" t="s">
        <v>0</v>
      </c>
      <c r="C5" s="8" t="s">
        <v>78</v>
      </c>
      <c r="D5" s="8" t="s">
        <v>85</v>
      </c>
      <c r="E5" s="8" t="s">
        <v>252</v>
      </c>
      <c r="F5" s="8" t="s">
        <v>233</v>
      </c>
      <c r="G5" s="8" t="s">
        <v>234</v>
      </c>
      <c r="H5" s="8" t="s">
        <v>225</v>
      </c>
      <c r="I5" s="8" t="s">
        <v>253</v>
      </c>
      <c r="J5" s="8" t="s">
        <v>235</v>
      </c>
      <c r="K5" s="8" t="s">
        <v>236</v>
      </c>
      <c r="L5" s="8" t="s">
        <v>229</v>
      </c>
      <c r="M5" s="8" t="s">
        <v>228</v>
      </c>
      <c r="N5" s="8" t="s">
        <v>237</v>
      </c>
      <c r="O5" s="8" t="s">
        <v>238</v>
      </c>
      <c r="P5" s="8" t="s">
        <v>227</v>
      </c>
      <c r="Q5" s="8" t="s">
        <v>226</v>
      </c>
    </row>
    <row r="6" spans="1:17" ht="20.25" customHeight="1">
      <c r="A6" s="9" t="s">
        <v>104</v>
      </c>
      <c r="B6" s="10" t="s">
        <v>67</v>
      </c>
      <c r="C6" s="11"/>
      <c r="D6" s="12"/>
      <c r="E6" s="12"/>
      <c r="F6" s="12"/>
      <c r="G6" s="12"/>
      <c r="H6" s="12"/>
      <c r="I6" s="13"/>
      <c r="J6" s="12"/>
      <c r="K6" s="12"/>
      <c r="L6" s="12"/>
      <c r="M6" s="12"/>
      <c r="N6" s="14"/>
      <c r="O6" s="14"/>
      <c r="P6" s="14"/>
      <c r="Q6" s="14"/>
    </row>
    <row r="7" spans="1:17" ht="27.75" customHeight="1">
      <c r="A7" s="15" t="s">
        <v>106</v>
      </c>
      <c r="B7" s="16" t="s">
        <v>223</v>
      </c>
      <c r="C7" s="17" t="s">
        <v>1</v>
      </c>
      <c r="D7" s="12"/>
      <c r="E7" s="12"/>
      <c r="F7" s="8">
        <v>35.1</v>
      </c>
      <c r="G7" s="18">
        <v>101.7</v>
      </c>
      <c r="H7" s="8">
        <v>35.1</v>
      </c>
      <c r="I7" s="18">
        <v>101.4</v>
      </c>
      <c r="J7" s="19">
        <v>35.4</v>
      </c>
      <c r="K7" s="18">
        <v>100.85470085470085</v>
      </c>
      <c r="L7" s="12">
        <v>35.56</v>
      </c>
      <c r="M7" s="20">
        <f>SUM(L7/H7)*100</f>
        <v>101.31054131054131</v>
      </c>
      <c r="N7" s="21">
        <v>36</v>
      </c>
      <c r="O7" s="22">
        <f>SUM(N7/J7)*100</f>
        <v>101.69491525423729</v>
      </c>
      <c r="P7" s="21">
        <v>36.1</v>
      </c>
      <c r="Q7" s="22">
        <f>SUM(P7/L7)*100</f>
        <v>101.51856017997748</v>
      </c>
    </row>
    <row r="8" spans="1:17" ht="26.25" customHeight="1">
      <c r="A8" s="15" t="s">
        <v>107</v>
      </c>
      <c r="B8" s="23" t="s">
        <v>241</v>
      </c>
      <c r="C8" s="17" t="s">
        <v>80</v>
      </c>
      <c r="D8" s="12"/>
      <c r="E8" s="12"/>
      <c r="F8" s="8">
        <v>172</v>
      </c>
      <c r="G8" s="18">
        <v>88.7</v>
      </c>
      <c r="H8" s="24">
        <v>286</v>
      </c>
      <c r="I8" s="18">
        <v>79</v>
      </c>
      <c r="J8" s="19">
        <v>170</v>
      </c>
      <c r="K8" s="18">
        <v>98.83720930232558</v>
      </c>
      <c r="L8" s="12">
        <v>351</v>
      </c>
      <c r="M8" s="20">
        <f>SUM(L8/H8)*100</f>
        <v>122.72727272727273</v>
      </c>
      <c r="N8" s="21">
        <v>203</v>
      </c>
      <c r="O8" s="22">
        <f>SUM(N8/J8)*100</f>
        <v>119.41176470588235</v>
      </c>
      <c r="P8" s="21">
        <v>353</v>
      </c>
      <c r="Q8" s="22">
        <f>SUM(P8/L8)*100</f>
        <v>100.56980056980056</v>
      </c>
    </row>
    <row r="9" spans="1:17" ht="24.75" customHeight="1">
      <c r="A9" s="15" t="s">
        <v>108</v>
      </c>
      <c r="B9" s="23" t="s">
        <v>65</v>
      </c>
      <c r="C9" s="17" t="s">
        <v>80</v>
      </c>
      <c r="D9" s="12"/>
      <c r="E9" s="12"/>
      <c r="F9" s="8">
        <v>7</v>
      </c>
      <c r="G9" s="18">
        <v>2.8</v>
      </c>
      <c r="H9" s="8">
        <v>39</v>
      </c>
      <c r="I9" s="18">
        <v>7.8</v>
      </c>
      <c r="J9" s="19">
        <v>105</v>
      </c>
      <c r="K9" s="18">
        <v>1500</v>
      </c>
      <c r="L9" s="12">
        <v>183</v>
      </c>
      <c r="M9" s="20">
        <f>SUM(L9/H9)*100</f>
        <v>469.2307692307692</v>
      </c>
      <c r="N9" s="21">
        <v>120</v>
      </c>
      <c r="O9" s="22">
        <f>SUM(N9/J9)*100</f>
        <v>114.28571428571428</v>
      </c>
      <c r="P9" s="21">
        <v>246</v>
      </c>
      <c r="Q9" s="22">
        <f>SUM(P9/L9)*100</f>
        <v>134.4262295081967</v>
      </c>
    </row>
    <row r="10" spans="1:17" ht="29.25" customHeight="1">
      <c r="A10" s="9" t="s">
        <v>105</v>
      </c>
      <c r="B10" s="25" t="s">
        <v>68</v>
      </c>
      <c r="C10" s="26"/>
      <c r="D10" s="12"/>
      <c r="E10" s="12"/>
      <c r="F10" s="12"/>
      <c r="G10" s="12"/>
      <c r="H10" s="12"/>
      <c r="I10" s="12"/>
      <c r="J10" s="12"/>
      <c r="K10" s="12"/>
      <c r="L10" s="12"/>
      <c r="M10" s="20"/>
      <c r="N10" s="21"/>
      <c r="O10" s="22"/>
      <c r="P10" s="21"/>
      <c r="Q10" s="21"/>
    </row>
    <row r="11" spans="1:17" ht="74.25" customHeight="1">
      <c r="A11" s="15" t="s">
        <v>109</v>
      </c>
      <c r="B11" s="16" t="s">
        <v>52</v>
      </c>
      <c r="C11" s="27" t="s">
        <v>1</v>
      </c>
      <c r="D11" s="12"/>
      <c r="E11" s="12"/>
      <c r="F11" s="8">
        <v>16.1</v>
      </c>
      <c r="G11" s="18">
        <v>101.3</v>
      </c>
      <c r="H11" s="8">
        <v>17.1</v>
      </c>
      <c r="I11" s="18">
        <v>106.9</v>
      </c>
      <c r="J11" s="19">
        <v>15.9</v>
      </c>
      <c r="K11" s="18">
        <v>106.21118012422359</v>
      </c>
      <c r="L11" s="12">
        <v>15.7</v>
      </c>
      <c r="M11" s="20">
        <f aca="true" t="shared" si="0" ref="M11:M18">SUM(L11/H11)*100</f>
        <v>91.81286549707602</v>
      </c>
      <c r="N11" s="21">
        <v>15</v>
      </c>
      <c r="O11" s="22">
        <f aca="true" t="shared" si="1" ref="O11:O18">SUM(N11/J11)*100</f>
        <v>94.33962264150944</v>
      </c>
      <c r="P11" s="21">
        <v>15.9</v>
      </c>
      <c r="Q11" s="22">
        <f aca="true" t="shared" si="2" ref="Q11:Q18">SUM(P11/L11)*100</f>
        <v>101.27388535031847</v>
      </c>
    </row>
    <row r="12" spans="1:17" ht="99" customHeight="1">
      <c r="A12" s="15" t="s">
        <v>110</v>
      </c>
      <c r="B12" s="16" t="s">
        <v>53</v>
      </c>
      <c r="C12" s="27" t="s">
        <v>1</v>
      </c>
      <c r="D12" s="12"/>
      <c r="E12" s="12"/>
      <c r="F12" s="8">
        <v>13.7</v>
      </c>
      <c r="G12" s="18">
        <v>99.3</v>
      </c>
      <c r="H12" s="8">
        <v>13.9</v>
      </c>
      <c r="I12" s="18">
        <v>101.5</v>
      </c>
      <c r="J12" s="19">
        <v>13.7</v>
      </c>
      <c r="K12" s="18">
        <v>100</v>
      </c>
      <c r="L12" s="12">
        <v>13.5</v>
      </c>
      <c r="M12" s="20">
        <f t="shared" si="0"/>
        <v>97.12230215827337</v>
      </c>
      <c r="N12" s="21">
        <v>12.7</v>
      </c>
      <c r="O12" s="22">
        <f t="shared" si="1"/>
        <v>92.7007299270073</v>
      </c>
      <c r="P12" s="21">
        <v>13.6</v>
      </c>
      <c r="Q12" s="22">
        <f t="shared" si="2"/>
        <v>100.74074074074073</v>
      </c>
    </row>
    <row r="13" spans="1:17" ht="95.25" customHeight="1">
      <c r="A13" s="15" t="s">
        <v>111</v>
      </c>
      <c r="B13" s="16" t="s">
        <v>89</v>
      </c>
      <c r="C13" s="27" t="s">
        <v>1</v>
      </c>
      <c r="D13" s="12"/>
      <c r="E13" s="12"/>
      <c r="F13" s="8">
        <v>0.682</v>
      </c>
      <c r="G13" s="18">
        <v>89</v>
      </c>
      <c r="H13" s="8">
        <v>1.282</v>
      </c>
      <c r="I13" s="18">
        <v>94.8</v>
      </c>
      <c r="J13" s="28">
        <v>0.84</v>
      </c>
      <c r="K13" s="18">
        <v>123.16715542521992</v>
      </c>
      <c r="L13" s="12">
        <v>1.419</v>
      </c>
      <c r="M13" s="20">
        <f t="shared" si="0"/>
        <v>110.68642745709829</v>
      </c>
      <c r="N13" s="21">
        <v>0.789</v>
      </c>
      <c r="O13" s="22">
        <f t="shared" si="1"/>
        <v>93.92857142857144</v>
      </c>
      <c r="P13" s="21">
        <v>1.355</v>
      </c>
      <c r="Q13" s="22">
        <f t="shared" si="2"/>
        <v>95.48978153629317</v>
      </c>
    </row>
    <row r="14" spans="1:17" ht="47.25" customHeight="1">
      <c r="A14" s="15" t="s">
        <v>112</v>
      </c>
      <c r="B14" s="16" t="s">
        <v>88</v>
      </c>
      <c r="C14" s="27" t="s">
        <v>1</v>
      </c>
      <c r="D14" s="12"/>
      <c r="E14" s="12"/>
      <c r="F14" s="8">
        <v>0.199</v>
      </c>
      <c r="G14" s="18">
        <v>61.99376947040499</v>
      </c>
      <c r="H14" s="8">
        <v>0.198</v>
      </c>
      <c r="I14" s="18">
        <v>70.2</v>
      </c>
      <c r="J14" s="28">
        <v>0.252</v>
      </c>
      <c r="K14" s="18">
        <v>126.63316582914572</v>
      </c>
      <c r="L14" s="12">
        <v>0.217</v>
      </c>
      <c r="M14" s="20">
        <f t="shared" si="0"/>
        <v>109.59595959595958</v>
      </c>
      <c r="N14" s="21">
        <v>0.174</v>
      </c>
      <c r="O14" s="22">
        <f t="shared" si="1"/>
        <v>69.04761904761905</v>
      </c>
      <c r="P14" s="21">
        <v>0.215</v>
      </c>
      <c r="Q14" s="22">
        <f t="shared" si="2"/>
        <v>99.07834101382488</v>
      </c>
    </row>
    <row r="15" spans="1:17" ht="49.5" customHeight="1">
      <c r="A15" s="15" t="s">
        <v>113</v>
      </c>
      <c r="B15" s="16" t="s">
        <v>196</v>
      </c>
      <c r="C15" s="27" t="s">
        <v>7</v>
      </c>
      <c r="D15" s="12"/>
      <c r="E15" s="12" t="s">
        <v>87</v>
      </c>
      <c r="F15" s="8">
        <v>0.82</v>
      </c>
      <c r="G15" s="18"/>
      <c r="H15" s="8">
        <v>0.8</v>
      </c>
      <c r="I15" s="18"/>
      <c r="J15" s="28">
        <v>1.02</v>
      </c>
      <c r="K15" s="18"/>
      <c r="L15" s="12">
        <v>0.84</v>
      </c>
      <c r="M15" s="20"/>
      <c r="N15" s="21">
        <v>0.7</v>
      </c>
      <c r="O15" s="22"/>
      <c r="P15" s="21">
        <v>0.8</v>
      </c>
      <c r="Q15" s="22"/>
    </row>
    <row r="16" spans="1:17" ht="24.75" customHeight="1">
      <c r="A16" s="15" t="s">
        <v>200</v>
      </c>
      <c r="B16" s="16" t="s">
        <v>197</v>
      </c>
      <c r="C16" s="27" t="s">
        <v>49</v>
      </c>
      <c r="D16" s="12"/>
      <c r="E16" s="12"/>
      <c r="F16" s="8">
        <v>401</v>
      </c>
      <c r="G16" s="18">
        <v>93</v>
      </c>
      <c r="H16" s="8">
        <v>657</v>
      </c>
      <c r="I16" s="18">
        <v>89.6</v>
      </c>
      <c r="J16" s="24">
        <v>362</v>
      </c>
      <c r="K16" s="18">
        <v>90.3</v>
      </c>
      <c r="L16" s="29">
        <f>SUM(L17:L18)</f>
        <v>685</v>
      </c>
      <c r="M16" s="20">
        <f t="shared" si="0"/>
        <v>104.26179604261796</v>
      </c>
      <c r="N16" s="29">
        <f>SUM(N17:N18)</f>
        <v>386</v>
      </c>
      <c r="O16" s="22">
        <f t="shared" si="1"/>
        <v>106.62983425414365</v>
      </c>
      <c r="P16" s="29">
        <f>SUM(P17:P18)</f>
        <v>690</v>
      </c>
      <c r="Q16" s="22">
        <f t="shared" si="2"/>
        <v>100.72992700729928</v>
      </c>
    </row>
    <row r="17" spans="1:17" ht="21.75" customHeight="1">
      <c r="A17" s="15" t="s">
        <v>201</v>
      </c>
      <c r="B17" s="16" t="s">
        <v>198</v>
      </c>
      <c r="C17" s="27"/>
      <c r="D17" s="12"/>
      <c r="E17" s="12"/>
      <c r="F17" s="8">
        <v>139</v>
      </c>
      <c r="G17" s="18">
        <v>100.7</v>
      </c>
      <c r="H17" s="8">
        <v>233</v>
      </c>
      <c r="I17" s="18">
        <v>87.3</v>
      </c>
      <c r="J17" s="28">
        <v>105</v>
      </c>
      <c r="K17" s="18">
        <v>75.5</v>
      </c>
      <c r="L17" s="12">
        <v>224</v>
      </c>
      <c r="M17" s="20">
        <f t="shared" si="0"/>
        <v>96.13733905579399</v>
      </c>
      <c r="N17" s="21">
        <v>101</v>
      </c>
      <c r="O17" s="22">
        <f t="shared" si="1"/>
        <v>96.19047619047619</v>
      </c>
      <c r="P17" s="21">
        <v>225</v>
      </c>
      <c r="Q17" s="22">
        <f t="shared" si="2"/>
        <v>100.44642857142858</v>
      </c>
    </row>
    <row r="18" spans="1:17" ht="21.75" customHeight="1">
      <c r="A18" s="15" t="s">
        <v>202</v>
      </c>
      <c r="B18" s="16" t="s">
        <v>199</v>
      </c>
      <c r="C18" s="27"/>
      <c r="D18" s="12"/>
      <c r="E18" s="12"/>
      <c r="F18" s="8">
        <v>262</v>
      </c>
      <c r="G18" s="18">
        <v>89.4</v>
      </c>
      <c r="H18" s="8">
        <v>424</v>
      </c>
      <c r="I18" s="18">
        <v>91</v>
      </c>
      <c r="J18" s="28">
        <v>257</v>
      </c>
      <c r="K18" s="18">
        <v>98.1</v>
      </c>
      <c r="L18" s="12">
        <v>461</v>
      </c>
      <c r="M18" s="20">
        <f t="shared" si="0"/>
        <v>108.72641509433963</v>
      </c>
      <c r="N18" s="21">
        <v>285</v>
      </c>
      <c r="O18" s="22">
        <f t="shared" si="1"/>
        <v>110.89494163424125</v>
      </c>
      <c r="P18" s="21">
        <v>465</v>
      </c>
      <c r="Q18" s="22">
        <f t="shared" si="2"/>
        <v>100.86767895878526</v>
      </c>
    </row>
    <row r="19" spans="1:17" ht="69.75" customHeight="1">
      <c r="A19" s="9" t="s">
        <v>114</v>
      </c>
      <c r="B19" s="10" t="s">
        <v>71</v>
      </c>
      <c r="C19" s="30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21"/>
      <c r="O19" s="21"/>
      <c r="P19" s="21"/>
      <c r="Q19" s="21"/>
    </row>
    <row r="20" spans="1:17" ht="22.5" customHeight="1">
      <c r="A20" s="15"/>
      <c r="B20" s="23" t="s">
        <v>2</v>
      </c>
      <c r="C20" s="17" t="s">
        <v>3</v>
      </c>
      <c r="D20" s="12"/>
      <c r="E20" s="12" t="s">
        <v>87</v>
      </c>
      <c r="F20" s="12">
        <f>SUM(F24+F26)</f>
        <v>553.9</v>
      </c>
      <c r="G20" s="12">
        <v>103.4</v>
      </c>
      <c r="H20" s="12">
        <f>SUM(H24+H26)</f>
        <v>1336.6</v>
      </c>
      <c r="I20" s="12">
        <v>102.8</v>
      </c>
      <c r="J20" s="12">
        <f>SUM(J24+J26)</f>
        <v>582.6</v>
      </c>
      <c r="K20" s="20">
        <f>SUM(J20/F20)*100</f>
        <v>105.18144069326594</v>
      </c>
      <c r="L20" s="12">
        <f>SUM(L24+L26)</f>
        <v>1344.6</v>
      </c>
      <c r="M20" s="12">
        <v>100.6</v>
      </c>
      <c r="N20" s="21">
        <f>SUM(N24+N26)</f>
        <v>426.6</v>
      </c>
      <c r="O20" s="22">
        <f>SUM(N20/J20*100)</f>
        <v>73.22348094747683</v>
      </c>
      <c r="P20" s="21">
        <f>SUM(P24+P26)</f>
        <v>871.6</v>
      </c>
      <c r="Q20" s="22">
        <f>SUM(P20/L20*100)</f>
        <v>64.82225197084635</v>
      </c>
    </row>
    <row r="21" spans="1:17" ht="51" customHeight="1">
      <c r="A21" s="15" t="s">
        <v>115</v>
      </c>
      <c r="B21" s="23" t="s">
        <v>55</v>
      </c>
      <c r="C21" s="17" t="s">
        <v>56</v>
      </c>
      <c r="D21" s="12"/>
      <c r="E21" s="12"/>
      <c r="F21" s="12">
        <v>99.8</v>
      </c>
      <c r="G21" s="12"/>
      <c r="H21" s="12">
        <v>97.4</v>
      </c>
      <c r="I21" s="12"/>
      <c r="J21" s="20">
        <f>SUM(K20/1.081)</f>
        <v>97.30013015103232</v>
      </c>
      <c r="K21" s="12"/>
      <c r="L21" s="12">
        <v>93.9</v>
      </c>
      <c r="M21" s="12"/>
      <c r="N21" s="22">
        <f>SUM(O20/1.078)</f>
        <v>67.92530700136997</v>
      </c>
      <c r="O21" s="22"/>
      <c r="P21" s="22">
        <f>SUM(Q20/1.078)</f>
        <v>60.131959156629264</v>
      </c>
      <c r="Q21" s="21"/>
    </row>
    <row r="22" spans="1:17" ht="20.25">
      <c r="A22" s="15" t="s">
        <v>116</v>
      </c>
      <c r="B22" s="23" t="s">
        <v>4</v>
      </c>
      <c r="C22" s="17"/>
      <c r="D22" s="12"/>
      <c r="E22" s="12" t="s">
        <v>87</v>
      </c>
      <c r="F22" s="12"/>
      <c r="G22" s="12"/>
      <c r="H22" s="12"/>
      <c r="I22" s="12"/>
      <c r="J22" s="12"/>
      <c r="K22" s="12"/>
      <c r="L22" s="12"/>
      <c r="M22" s="12"/>
      <c r="N22" s="21"/>
      <c r="O22" s="22"/>
      <c r="P22" s="21"/>
      <c r="Q22" s="21"/>
    </row>
    <row r="23" spans="1:17" ht="48" customHeight="1">
      <c r="A23" s="15" t="s">
        <v>117</v>
      </c>
      <c r="B23" s="23" t="s">
        <v>57</v>
      </c>
      <c r="C23" s="17" t="s">
        <v>56</v>
      </c>
      <c r="D23" s="12"/>
      <c r="E23" s="12" t="s">
        <v>87</v>
      </c>
      <c r="F23" s="12"/>
      <c r="G23" s="12"/>
      <c r="H23" s="12"/>
      <c r="I23" s="12"/>
      <c r="J23" s="12"/>
      <c r="K23" s="12"/>
      <c r="L23" s="12"/>
      <c r="M23" s="12"/>
      <c r="N23" s="21"/>
      <c r="O23" s="22"/>
      <c r="P23" s="21"/>
      <c r="Q23" s="21"/>
    </row>
    <row r="24" spans="1:17" ht="20.25">
      <c r="A24" s="15" t="s">
        <v>118</v>
      </c>
      <c r="B24" s="23" t="s">
        <v>5</v>
      </c>
      <c r="C24" s="17" t="s">
        <v>3</v>
      </c>
      <c r="D24" s="12"/>
      <c r="E24" s="12" t="s">
        <v>87</v>
      </c>
      <c r="F24" s="12">
        <v>292.4</v>
      </c>
      <c r="G24" s="12">
        <v>111.9</v>
      </c>
      <c r="H24" s="12">
        <v>843.5</v>
      </c>
      <c r="I24" s="12">
        <v>101.1</v>
      </c>
      <c r="J24" s="12">
        <v>286.8</v>
      </c>
      <c r="K24" s="20">
        <f>SUM(J24/F24*100)</f>
        <v>98.08481532147744</v>
      </c>
      <c r="L24" s="12">
        <v>835.2</v>
      </c>
      <c r="M24" s="20">
        <v>99</v>
      </c>
      <c r="N24" s="21">
        <v>152.9</v>
      </c>
      <c r="O24" s="22">
        <f>SUM(N24/J24*100)</f>
        <v>53.31241283124128</v>
      </c>
      <c r="P24" s="21">
        <v>323</v>
      </c>
      <c r="Q24" s="22">
        <f>SUM(P24/L24*100)</f>
        <v>38.673371647509576</v>
      </c>
    </row>
    <row r="25" spans="1:17" ht="53.25" customHeight="1">
      <c r="A25" s="15" t="s">
        <v>119</v>
      </c>
      <c r="B25" s="23" t="s">
        <v>57</v>
      </c>
      <c r="C25" s="17" t="s">
        <v>56</v>
      </c>
      <c r="D25" s="12"/>
      <c r="E25" s="12" t="s">
        <v>87</v>
      </c>
      <c r="F25" s="12">
        <v>105.8</v>
      </c>
      <c r="G25" s="12"/>
      <c r="H25" s="12">
        <v>95.5</v>
      </c>
      <c r="I25" s="12"/>
      <c r="J25" s="20">
        <f>SUM(K24/1.063)</f>
        <v>92.27169832688377</v>
      </c>
      <c r="K25" s="12"/>
      <c r="L25" s="12">
        <v>94.1</v>
      </c>
      <c r="M25" s="12"/>
      <c r="N25" s="22">
        <f>SUM(O24/1.08)</f>
        <v>49.36334521411229</v>
      </c>
      <c r="O25" s="22"/>
      <c r="P25" s="22">
        <f>SUM(Q24/1.08)</f>
        <v>35.808677451397756</v>
      </c>
      <c r="Q25" s="21"/>
    </row>
    <row r="26" spans="1:17" ht="40.5">
      <c r="A26" s="15" t="s">
        <v>120</v>
      </c>
      <c r="B26" s="23" t="s">
        <v>6</v>
      </c>
      <c r="C26" s="17" t="s">
        <v>3</v>
      </c>
      <c r="D26" s="12"/>
      <c r="E26" s="12" t="s">
        <v>87</v>
      </c>
      <c r="F26" s="12">
        <v>261.5</v>
      </c>
      <c r="G26" s="12">
        <v>95.4</v>
      </c>
      <c r="H26" s="12">
        <v>493.1</v>
      </c>
      <c r="I26" s="12">
        <v>106</v>
      </c>
      <c r="J26" s="12">
        <v>295.8</v>
      </c>
      <c r="K26" s="20">
        <f>SUM(J26/F26*100)</f>
        <v>113.1166347992352</v>
      </c>
      <c r="L26" s="12">
        <v>509.4</v>
      </c>
      <c r="M26" s="12">
        <v>103.3</v>
      </c>
      <c r="N26" s="21">
        <v>273.7</v>
      </c>
      <c r="O26" s="22">
        <f>SUM(N26/J26*100)</f>
        <v>92.5287356321839</v>
      </c>
      <c r="P26" s="21">
        <v>548.6</v>
      </c>
      <c r="Q26" s="22">
        <f>SUM(P26/L26*100)</f>
        <v>107.6953278366706</v>
      </c>
    </row>
    <row r="27" spans="1:17" ht="51.75" customHeight="1">
      <c r="A27" s="15" t="s">
        <v>121</v>
      </c>
      <c r="B27" s="23" t="s">
        <v>57</v>
      </c>
      <c r="C27" s="17" t="s">
        <v>56</v>
      </c>
      <c r="D27" s="12"/>
      <c r="E27" s="12" t="s">
        <v>87</v>
      </c>
      <c r="F27" s="12">
        <v>94.2</v>
      </c>
      <c r="G27" s="12"/>
      <c r="H27" s="12">
        <v>104.7</v>
      </c>
      <c r="I27" s="12"/>
      <c r="J27" s="20">
        <f>SUM(K26/1.099)</f>
        <v>102.92687424862166</v>
      </c>
      <c r="K27" s="12"/>
      <c r="L27" s="12">
        <v>93.8</v>
      </c>
      <c r="M27" s="12"/>
      <c r="N27" s="22">
        <f>SUM(O26/1.077)</f>
        <v>85.91340355820232</v>
      </c>
      <c r="O27" s="21"/>
      <c r="P27" s="22">
        <f>SUM(Q26/1.077)</f>
        <v>99.99566187248895</v>
      </c>
      <c r="Q27" s="21"/>
    </row>
    <row r="28" spans="1:17" ht="27" customHeight="1">
      <c r="A28" s="9" t="s">
        <v>122</v>
      </c>
      <c r="B28" s="25" t="s">
        <v>8</v>
      </c>
      <c r="C28" s="2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1"/>
      <c r="O28" s="21"/>
      <c r="P28" s="21"/>
      <c r="Q28" s="21"/>
    </row>
    <row r="29" spans="1:17" ht="24" customHeight="1">
      <c r="A29" s="15" t="s">
        <v>123</v>
      </c>
      <c r="B29" s="23" t="s">
        <v>47</v>
      </c>
      <c r="C29" s="17" t="s">
        <v>9</v>
      </c>
      <c r="D29" s="12"/>
      <c r="E29" s="12"/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</row>
    <row r="30" spans="1:17" ht="29.25" customHeight="1">
      <c r="A30" s="15" t="s">
        <v>124</v>
      </c>
      <c r="B30" s="23" t="s">
        <v>224</v>
      </c>
      <c r="C30" s="17" t="s">
        <v>10</v>
      </c>
      <c r="D30" s="12"/>
      <c r="E30" s="12"/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</row>
    <row r="31" spans="1:17" ht="25.5" customHeight="1">
      <c r="A31" s="15" t="s">
        <v>125</v>
      </c>
      <c r="B31" s="23" t="s">
        <v>11</v>
      </c>
      <c r="C31" s="17" t="s">
        <v>12</v>
      </c>
      <c r="D31" s="12"/>
      <c r="E31" s="12"/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</row>
    <row r="32" spans="1:17" ht="27" customHeight="1">
      <c r="A32" s="15" t="s">
        <v>126</v>
      </c>
      <c r="B32" s="23" t="s">
        <v>46</v>
      </c>
      <c r="C32" s="17" t="s">
        <v>13</v>
      </c>
      <c r="D32" s="12"/>
      <c r="E32" s="12"/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</row>
    <row r="33" spans="1:17" ht="28.5" customHeight="1">
      <c r="A33" s="15" t="s">
        <v>127</v>
      </c>
      <c r="B33" s="23" t="s">
        <v>221</v>
      </c>
      <c r="C33" s="17" t="s">
        <v>13</v>
      </c>
      <c r="D33" s="12"/>
      <c r="E33" s="12"/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</row>
    <row r="34" spans="1:17" ht="27.75" customHeight="1">
      <c r="A34" s="15" t="s">
        <v>128</v>
      </c>
      <c r="B34" s="23" t="s">
        <v>102</v>
      </c>
      <c r="C34" s="17" t="s">
        <v>13</v>
      </c>
      <c r="D34" s="12"/>
      <c r="E34" s="12"/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</row>
    <row r="35" spans="1:17" ht="27" customHeight="1">
      <c r="A35" s="15" t="s">
        <v>129</v>
      </c>
      <c r="B35" s="23" t="s">
        <v>14</v>
      </c>
      <c r="C35" s="17" t="s">
        <v>13</v>
      </c>
      <c r="D35" s="12"/>
      <c r="E35" s="12"/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</row>
    <row r="36" spans="1:17" ht="25.5" customHeight="1">
      <c r="A36" s="15" t="s">
        <v>203</v>
      </c>
      <c r="B36" s="23" t="s">
        <v>211</v>
      </c>
      <c r="C36" s="17" t="s">
        <v>30</v>
      </c>
      <c r="D36" s="12"/>
      <c r="E36" s="12"/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</row>
    <row r="37" spans="1:17" ht="25.5" customHeight="1">
      <c r="A37" s="15" t="s">
        <v>204</v>
      </c>
      <c r="B37" s="23" t="s">
        <v>210</v>
      </c>
      <c r="C37" s="17" t="s">
        <v>30</v>
      </c>
      <c r="D37" s="12"/>
      <c r="E37" s="12"/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</row>
    <row r="38" spans="1:17" ht="27" customHeight="1">
      <c r="A38" s="15" t="s">
        <v>205</v>
      </c>
      <c r="B38" s="23" t="s">
        <v>212</v>
      </c>
      <c r="C38" s="17" t="s">
        <v>219</v>
      </c>
      <c r="D38" s="12"/>
      <c r="E38" s="12"/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</row>
    <row r="39" spans="1:17" ht="25.5" customHeight="1">
      <c r="A39" s="15" t="s">
        <v>206</v>
      </c>
      <c r="B39" s="23" t="s">
        <v>214</v>
      </c>
      <c r="C39" s="17" t="s">
        <v>218</v>
      </c>
      <c r="D39" s="12"/>
      <c r="E39" s="12"/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</row>
    <row r="40" spans="1:17" ht="22.5" customHeight="1">
      <c r="A40" s="15" t="s">
        <v>207</v>
      </c>
      <c r="B40" s="23" t="s">
        <v>213</v>
      </c>
      <c r="C40" s="17" t="s">
        <v>220</v>
      </c>
      <c r="D40" s="12"/>
      <c r="E40" s="12"/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</row>
    <row r="41" spans="1:17" ht="27" customHeight="1">
      <c r="A41" s="15" t="s">
        <v>208</v>
      </c>
      <c r="B41" s="23" t="s">
        <v>215</v>
      </c>
      <c r="C41" s="17" t="s">
        <v>220</v>
      </c>
      <c r="D41" s="12"/>
      <c r="E41" s="12"/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</row>
    <row r="42" spans="1:17" ht="25.5" customHeight="1">
      <c r="A42" s="15" t="s">
        <v>209</v>
      </c>
      <c r="B42" s="23" t="s">
        <v>216</v>
      </c>
      <c r="C42" s="17" t="s">
        <v>220</v>
      </c>
      <c r="D42" s="12"/>
      <c r="E42" s="12"/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</row>
    <row r="43" spans="1:17" ht="49.5" customHeight="1">
      <c r="A43" s="15" t="s">
        <v>222</v>
      </c>
      <c r="B43" s="23" t="s">
        <v>217</v>
      </c>
      <c r="C43" s="17" t="s">
        <v>30</v>
      </c>
      <c r="D43" s="12"/>
      <c r="E43" s="12"/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</row>
    <row r="44" spans="1:17" ht="24.75" customHeight="1">
      <c r="A44" s="9" t="s">
        <v>130</v>
      </c>
      <c r="B44" s="25" t="s">
        <v>72</v>
      </c>
      <c r="C44" s="2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21"/>
      <c r="O44" s="21"/>
      <c r="P44" s="21"/>
      <c r="Q44" s="21"/>
    </row>
    <row r="45" spans="1:17" ht="28.5" customHeight="1">
      <c r="A45" s="15"/>
      <c r="B45" s="23" t="s">
        <v>2</v>
      </c>
      <c r="C45" s="17" t="s">
        <v>15</v>
      </c>
      <c r="D45" s="12"/>
      <c r="E45" s="12" t="s">
        <v>87</v>
      </c>
      <c r="F45" s="12">
        <v>291.8</v>
      </c>
      <c r="G45" s="12">
        <v>98.9</v>
      </c>
      <c r="H45" s="12">
        <v>1424.15</v>
      </c>
      <c r="I45" s="12">
        <v>78.6</v>
      </c>
      <c r="J45" s="12">
        <v>309.9</v>
      </c>
      <c r="K45" s="12">
        <v>106.2</v>
      </c>
      <c r="L45" s="12">
        <v>1664.14</v>
      </c>
      <c r="M45" s="20">
        <f>SUM(L45/H45*100)</f>
        <v>116.85145525401117</v>
      </c>
      <c r="N45" s="21">
        <v>206.5</v>
      </c>
      <c r="O45" s="22">
        <f>SUM(N45/J45*100)</f>
        <v>66.63439819296548</v>
      </c>
      <c r="P45" s="21">
        <v>1542.2</v>
      </c>
      <c r="Q45" s="22">
        <f>SUM(P45/L45*100)</f>
        <v>92.6724914971096</v>
      </c>
    </row>
    <row r="46" spans="1:17" ht="30" customHeight="1">
      <c r="A46" s="15" t="s">
        <v>131</v>
      </c>
      <c r="B46" s="31" t="s">
        <v>54</v>
      </c>
      <c r="C46" s="32" t="s">
        <v>58</v>
      </c>
      <c r="D46" s="12"/>
      <c r="E46" s="12" t="s">
        <v>87</v>
      </c>
      <c r="F46" s="12">
        <v>91.8</v>
      </c>
      <c r="G46" s="12"/>
      <c r="H46" s="12">
        <v>73.6</v>
      </c>
      <c r="I46" s="12"/>
      <c r="J46" s="12">
        <v>100.3</v>
      </c>
      <c r="K46" s="12"/>
      <c r="L46" s="20">
        <f>SUM(M45/1.055)</f>
        <v>110.75967322655087</v>
      </c>
      <c r="M46" s="12"/>
      <c r="N46" s="22">
        <f>SUM(O45/1.043)</f>
        <v>63.88724658961216</v>
      </c>
      <c r="O46" s="21"/>
      <c r="P46" s="22">
        <f>SUM(Q45/1.043)</f>
        <v>88.85186145456339</v>
      </c>
      <c r="Q46" s="21"/>
    </row>
    <row r="47" spans="1:17" ht="24" customHeight="1">
      <c r="A47" s="9" t="s">
        <v>132</v>
      </c>
      <c r="B47" s="25" t="s">
        <v>73</v>
      </c>
      <c r="C47" s="2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21"/>
      <c r="O47" s="21"/>
      <c r="P47" s="21"/>
      <c r="Q47" s="21"/>
    </row>
    <row r="48" spans="1:17" ht="20.25">
      <c r="A48" s="15"/>
      <c r="B48" s="23" t="s">
        <v>2</v>
      </c>
      <c r="C48" s="17" t="s">
        <v>16</v>
      </c>
      <c r="D48" s="12"/>
      <c r="E48" s="12" t="s">
        <v>87</v>
      </c>
      <c r="F48" s="12">
        <v>1080.4</v>
      </c>
      <c r="G48" s="12">
        <v>75.4</v>
      </c>
      <c r="H48" s="12">
        <v>3471.7</v>
      </c>
      <c r="I48" s="12">
        <v>89.9</v>
      </c>
      <c r="J48" s="12">
        <v>1063.6</v>
      </c>
      <c r="K48" s="20">
        <f>SUM(J48/F48*100)</f>
        <v>98.44502036282856</v>
      </c>
      <c r="L48" s="12">
        <v>3225.9</v>
      </c>
      <c r="M48" s="12">
        <v>26.2</v>
      </c>
      <c r="N48" s="21">
        <v>685.4</v>
      </c>
      <c r="O48" s="22">
        <f>SUM(N48/J48*100)</f>
        <v>64.44151936818353</v>
      </c>
      <c r="P48" s="21">
        <v>3346.1</v>
      </c>
      <c r="Q48" s="22">
        <f>SUM(P48/L48*100)</f>
        <v>103.72609194333364</v>
      </c>
    </row>
    <row r="49" spans="1:17" ht="51" customHeight="1">
      <c r="A49" s="15" t="s">
        <v>133</v>
      </c>
      <c r="B49" s="31" t="s">
        <v>54</v>
      </c>
      <c r="C49" s="32" t="s">
        <v>239</v>
      </c>
      <c r="D49" s="12"/>
      <c r="E49" s="12" t="s">
        <v>87</v>
      </c>
      <c r="F49" s="12">
        <v>70.6</v>
      </c>
      <c r="G49" s="12"/>
      <c r="H49" s="12">
        <v>83.5</v>
      </c>
      <c r="I49" s="12"/>
      <c r="J49" s="20">
        <f>SUM(K48/1.056)</f>
        <v>93.2244511011634</v>
      </c>
      <c r="K49" s="12"/>
      <c r="L49" s="12">
        <v>88.3</v>
      </c>
      <c r="M49" s="12"/>
      <c r="N49" s="22">
        <f>SUM(O48/1.027)</f>
        <v>62.747341156946</v>
      </c>
      <c r="O49" s="21"/>
      <c r="P49" s="22">
        <f>SUM(Q48/1.027)</f>
        <v>100.99911581629372</v>
      </c>
      <c r="Q49" s="21"/>
    </row>
    <row r="50" spans="1:17" ht="24" customHeight="1">
      <c r="A50" s="9" t="s">
        <v>134</v>
      </c>
      <c r="B50" s="25" t="s">
        <v>74</v>
      </c>
      <c r="C50" s="2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21"/>
      <c r="O50" s="21"/>
      <c r="P50" s="21"/>
      <c r="Q50" s="21"/>
    </row>
    <row r="51" spans="1:17" ht="20.25">
      <c r="A51" s="15"/>
      <c r="B51" s="23" t="s">
        <v>2</v>
      </c>
      <c r="C51" s="17" t="s">
        <v>16</v>
      </c>
      <c r="D51" s="12"/>
      <c r="E51" s="12" t="s">
        <v>87</v>
      </c>
      <c r="F51" s="33">
        <v>1934</v>
      </c>
      <c r="G51" s="33">
        <v>109.4</v>
      </c>
      <c r="H51" s="33">
        <v>4790.3</v>
      </c>
      <c r="I51" s="33">
        <v>115.4</v>
      </c>
      <c r="J51" s="33">
        <v>2353</v>
      </c>
      <c r="K51" s="33">
        <f>SUM(J51/F51*100)</f>
        <v>121.66494312306102</v>
      </c>
      <c r="L51" s="33">
        <v>5034.8</v>
      </c>
      <c r="M51" s="33">
        <f>SUM(L51/H51*100)</f>
        <v>105.10406446360354</v>
      </c>
      <c r="N51" s="34">
        <f>J51*N52*105.21/10000</f>
        <v>2483.0180738999998</v>
      </c>
      <c r="O51" s="34">
        <f>SUM(N51/J51*100)</f>
        <v>105.52562999999999</v>
      </c>
      <c r="P51" s="34">
        <v>5469.57</v>
      </c>
      <c r="Q51" s="22">
        <f>SUM(P51/L51*100)</f>
        <v>108.63529832366727</v>
      </c>
    </row>
    <row r="52" spans="1:17" ht="49.5" customHeight="1">
      <c r="A52" s="15" t="s">
        <v>135</v>
      </c>
      <c r="B52" s="31" t="s">
        <v>54</v>
      </c>
      <c r="C52" s="32" t="s">
        <v>239</v>
      </c>
      <c r="D52" s="12"/>
      <c r="E52" s="12" t="s">
        <v>87</v>
      </c>
      <c r="F52" s="35">
        <v>104.1</v>
      </c>
      <c r="G52" s="35"/>
      <c r="H52" s="35">
        <v>107.5</v>
      </c>
      <c r="I52" s="35"/>
      <c r="J52" s="35">
        <v>116.8</v>
      </c>
      <c r="K52" s="33"/>
      <c r="L52" s="35">
        <v>98.6</v>
      </c>
      <c r="M52" s="33"/>
      <c r="N52" s="36">
        <v>100.3</v>
      </c>
      <c r="O52" s="34"/>
      <c r="P52" s="37">
        <v>102.1</v>
      </c>
      <c r="Q52" s="22"/>
    </row>
    <row r="53" spans="1:17" ht="24" customHeight="1">
      <c r="A53" s="9" t="s">
        <v>136</v>
      </c>
      <c r="B53" s="25" t="s">
        <v>75</v>
      </c>
      <c r="C53" s="26"/>
      <c r="D53" s="12"/>
      <c r="E53" s="12"/>
      <c r="F53" s="35"/>
      <c r="G53" s="35"/>
      <c r="H53" s="35"/>
      <c r="I53" s="35"/>
      <c r="J53" s="35"/>
      <c r="K53" s="33"/>
      <c r="L53" s="35"/>
      <c r="M53" s="33"/>
      <c r="N53" s="38"/>
      <c r="O53" s="34"/>
      <c r="P53" s="38"/>
      <c r="Q53" s="22"/>
    </row>
    <row r="54" spans="1:17" ht="27" customHeight="1">
      <c r="A54" s="15"/>
      <c r="B54" s="23" t="s">
        <v>2</v>
      </c>
      <c r="C54" s="17" t="s">
        <v>16</v>
      </c>
      <c r="D54" s="12"/>
      <c r="E54" s="12" t="s">
        <v>87</v>
      </c>
      <c r="F54" s="35">
        <v>996.5</v>
      </c>
      <c r="G54" s="35">
        <v>104.8</v>
      </c>
      <c r="H54" s="35">
        <v>1924.3</v>
      </c>
      <c r="I54" s="35">
        <v>105</v>
      </c>
      <c r="J54" s="35">
        <v>1098.4</v>
      </c>
      <c r="K54" s="33">
        <f>SUM(J54/F54*100)</f>
        <v>110.22579026593075</v>
      </c>
      <c r="L54" s="35">
        <v>2108.4</v>
      </c>
      <c r="M54" s="33">
        <f>SUM(L54/H54*100)</f>
        <v>109.56711531465987</v>
      </c>
      <c r="N54" s="37">
        <v>1195</v>
      </c>
      <c r="O54" s="34">
        <f>SUM(N54/J54*100)</f>
        <v>108.79461034231608</v>
      </c>
      <c r="P54" s="36">
        <v>2275.8</v>
      </c>
      <c r="Q54" s="22">
        <f>SUM(P54/L54*100)</f>
        <v>107.93966989186113</v>
      </c>
    </row>
    <row r="55" spans="1:17" ht="48" customHeight="1">
      <c r="A55" s="15" t="s">
        <v>137</v>
      </c>
      <c r="B55" s="31" t="s">
        <v>54</v>
      </c>
      <c r="C55" s="32" t="s">
        <v>239</v>
      </c>
      <c r="D55" s="12"/>
      <c r="E55" s="12" t="s">
        <v>87</v>
      </c>
      <c r="F55" s="35">
        <v>102.9</v>
      </c>
      <c r="G55" s="35"/>
      <c r="H55" s="35">
        <v>102.8</v>
      </c>
      <c r="I55" s="35"/>
      <c r="J55" s="35">
        <v>109.9</v>
      </c>
      <c r="K55" s="35"/>
      <c r="L55" s="35">
        <v>103.6</v>
      </c>
      <c r="M55" s="33"/>
      <c r="N55" s="36">
        <v>101.7</v>
      </c>
      <c r="O55" s="34"/>
      <c r="P55" s="36">
        <v>102.1</v>
      </c>
      <c r="Q55" s="21"/>
    </row>
    <row r="56" spans="1:17" ht="40.5" customHeight="1">
      <c r="A56" s="9" t="s">
        <v>138</v>
      </c>
      <c r="B56" s="39" t="s">
        <v>17</v>
      </c>
      <c r="C56" s="40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21"/>
      <c r="O56" s="21"/>
      <c r="P56" s="21"/>
      <c r="Q56" s="21"/>
    </row>
    <row r="57" spans="1:17" ht="47.25" customHeight="1">
      <c r="A57" s="15"/>
      <c r="B57" s="23" t="s">
        <v>2</v>
      </c>
      <c r="C57" s="17" t="s">
        <v>3</v>
      </c>
      <c r="D57" s="12"/>
      <c r="E57" s="12" t="s">
        <v>87</v>
      </c>
      <c r="F57" s="18">
        <v>60.6</v>
      </c>
      <c r="G57" s="18">
        <v>149.26108374384236</v>
      </c>
      <c r="H57" s="18">
        <v>131.9</v>
      </c>
      <c r="I57" s="41">
        <v>136.5</v>
      </c>
      <c r="J57" s="41">
        <v>68</v>
      </c>
      <c r="K57" s="41">
        <f>J57/F57*100</f>
        <v>112.21122112211222</v>
      </c>
      <c r="L57" s="19">
        <v>151.7</v>
      </c>
      <c r="M57" s="41">
        <f>SUM(L57/H57*100)</f>
        <v>115.01137225170584</v>
      </c>
      <c r="N57" s="42">
        <v>75.04</v>
      </c>
      <c r="O57" s="41">
        <f>SUM(N57/J57)*100</f>
        <v>110.35294117647058</v>
      </c>
      <c r="P57" s="19">
        <v>172.66</v>
      </c>
      <c r="Q57" s="41">
        <f>SUM(P57/L57)*100</f>
        <v>113.81674357284115</v>
      </c>
    </row>
    <row r="58" spans="1:17" ht="44.25" customHeight="1">
      <c r="A58" s="15" t="s">
        <v>139</v>
      </c>
      <c r="B58" s="23" t="s">
        <v>86</v>
      </c>
      <c r="C58" s="17" t="s">
        <v>56</v>
      </c>
      <c r="D58" s="12"/>
      <c r="E58" s="12" t="s">
        <v>87</v>
      </c>
      <c r="F58" s="18">
        <v>143.2</v>
      </c>
      <c r="G58" s="18"/>
      <c r="H58" s="18">
        <v>131.1</v>
      </c>
      <c r="I58" s="41"/>
      <c r="J58" s="41">
        <v>110.44411527766951</v>
      </c>
      <c r="K58" s="41"/>
      <c r="L58" s="41">
        <v>113.42344403521285</v>
      </c>
      <c r="M58" s="41"/>
      <c r="N58" s="43">
        <f>SUM(N57/J57/1.084)*100</f>
        <v>101.80160625135662</v>
      </c>
      <c r="O58" s="41"/>
      <c r="P58" s="44">
        <f>P57/L57/1.084*100</f>
        <v>104.99699591590512</v>
      </c>
      <c r="Q58" s="41"/>
    </row>
    <row r="59" spans="1:17" ht="24" customHeight="1">
      <c r="A59" s="15" t="s">
        <v>140</v>
      </c>
      <c r="B59" s="23" t="s">
        <v>18</v>
      </c>
      <c r="C59" s="17" t="s">
        <v>19</v>
      </c>
      <c r="D59" s="12"/>
      <c r="E59" s="12"/>
      <c r="F59" s="45">
        <v>0.591</v>
      </c>
      <c r="G59" s="18" t="s">
        <v>240</v>
      </c>
      <c r="H59" s="45">
        <v>1.297</v>
      </c>
      <c r="I59" s="41">
        <v>194.5</v>
      </c>
      <c r="J59" s="46">
        <v>0.713</v>
      </c>
      <c r="K59" s="41">
        <f>J59/F59*100</f>
        <v>120.6429780033841</v>
      </c>
      <c r="L59" s="19">
        <v>1.563</v>
      </c>
      <c r="M59" s="41">
        <f>SUM(L59/H59*100)</f>
        <v>120.50886661526602</v>
      </c>
      <c r="N59" s="47">
        <v>0.811</v>
      </c>
      <c r="O59" s="41">
        <f>SUM(N59/J59)*100</f>
        <v>113.74474053295933</v>
      </c>
      <c r="P59" s="19">
        <v>1.6</v>
      </c>
      <c r="Q59" s="41">
        <f>SUM(P59/L59)*100</f>
        <v>102.36724248240563</v>
      </c>
    </row>
    <row r="60" spans="1:17" ht="27" customHeight="1">
      <c r="A60" s="15" t="s">
        <v>141</v>
      </c>
      <c r="B60" s="23" t="s">
        <v>20</v>
      </c>
      <c r="C60" s="17" t="s">
        <v>19</v>
      </c>
      <c r="D60" s="12"/>
      <c r="E60" s="12"/>
      <c r="F60" s="45">
        <v>0.478</v>
      </c>
      <c r="G60" s="18">
        <v>114.62829736211032</v>
      </c>
      <c r="H60" s="45">
        <v>0.937</v>
      </c>
      <c r="I60" s="41">
        <v>114.1</v>
      </c>
      <c r="J60" s="46">
        <v>0.663</v>
      </c>
      <c r="K60" s="41">
        <f>J60/F60*100</f>
        <v>138.7029288702929</v>
      </c>
      <c r="L60" s="19">
        <v>1.302</v>
      </c>
      <c r="M60" s="41">
        <f>SUM(L60/H60*100)</f>
        <v>138.95410885805762</v>
      </c>
      <c r="N60" s="48">
        <v>0.766</v>
      </c>
      <c r="O60" s="41">
        <f>SUM(N60/J60)*100</f>
        <v>115.53544494720964</v>
      </c>
      <c r="P60" s="19">
        <v>1.33</v>
      </c>
      <c r="Q60" s="41">
        <f>SUM(P60/L60)*100</f>
        <v>102.15053763440861</v>
      </c>
    </row>
    <row r="61" spans="1:17" ht="25.5" customHeight="1">
      <c r="A61" s="15" t="s">
        <v>142</v>
      </c>
      <c r="B61" s="23" t="s">
        <v>21</v>
      </c>
      <c r="C61" s="17" t="s">
        <v>22</v>
      </c>
      <c r="D61" s="12"/>
      <c r="E61" s="12"/>
      <c r="F61" s="45"/>
      <c r="G61" s="18"/>
      <c r="H61" s="45"/>
      <c r="I61" s="41"/>
      <c r="J61" s="46"/>
      <c r="K61" s="41"/>
      <c r="L61" s="19"/>
      <c r="M61" s="41"/>
      <c r="N61" s="47"/>
      <c r="O61" s="19"/>
      <c r="P61" s="19"/>
      <c r="Q61" s="19"/>
    </row>
    <row r="62" spans="1:17" ht="24.75" customHeight="1">
      <c r="A62" s="15" t="s">
        <v>143</v>
      </c>
      <c r="B62" s="23" t="s">
        <v>23</v>
      </c>
      <c r="C62" s="17" t="s">
        <v>19</v>
      </c>
      <c r="D62" s="12"/>
      <c r="E62" s="12"/>
      <c r="F62" s="45"/>
      <c r="G62" s="18"/>
      <c r="H62" s="45"/>
      <c r="I62" s="41"/>
      <c r="J62" s="46"/>
      <c r="K62" s="41"/>
      <c r="L62" s="19"/>
      <c r="M62" s="41"/>
      <c r="N62" s="47"/>
      <c r="O62" s="19"/>
      <c r="P62" s="19"/>
      <c r="Q62" s="19"/>
    </row>
    <row r="63" spans="1:17" ht="23.25" customHeight="1">
      <c r="A63" s="15" t="s">
        <v>144</v>
      </c>
      <c r="B63" s="23" t="s">
        <v>24</v>
      </c>
      <c r="C63" s="17" t="s">
        <v>19</v>
      </c>
      <c r="D63" s="12"/>
      <c r="E63" s="12"/>
      <c r="F63" s="45">
        <v>0.0285</v>
      </c>
      <c r="G63" s="18">
        <v>75</v>
      </c>
      <c r="H63" s="45">
        <v>0.0397</v>
      </c>
      <c r="I63" s="41">
        <v>71.3</v>
      </c>
      <c r="J63" s="46">
        <v>0.023</v>
      </c>
      <c r="K63" s="41">
        <f>J63/F63*100</f>
        <v>80.7017543859649</v>
      </c>
      <c r="L63" s="19">
        <v>0.036</v>
      </c>
      <c r="M63" s="41">
        <f>SUM(L63/H63*100)</f>
        <v>90.6801007556675</v>
      </c>
      <c r="N63" s="47">
        <v>0.0174</v>
      </c>
      <c r="O63" s="41">
        <f>SUM(N63/J63)*100</f>
        <v>75.65217391304347</v>
      </c>
      <c r="P63" s="19">
        <f>L63</f>
        <v>0.036</v>
      </c>
      <c r="Q63" s="41">
        <f>SUM(P63/L63)*100</f>
        <v>100</v>
      </c>
    </row>
    <row r="64" spans="1:17" ht="24" customHeight="1">
      <c r="A64" s="15" t="s">
        <v>145</v>
      </c>
      <c r="B64" s="23" t="s">
        <v>25</v>
      </c>
      <c r="C64" s="17" t="s">
        <v>26</v>
      </c>
      <c r="D64" s="12"/>
      <c r="E64" s="12"/>
      <c r="F64" s="45">
        <v>5.374</v>
      </c>
      <c r="G64" s="18">
        <v>171.69329073482427</v>
      </c>
      <c r="H64" s="45">
        <v>7.565</v>
      </c>
      <c r="I64" s="41">
        <v>173</v>
      </c>
      <c r="J64" s="46">
        <v>8.066</v>
      </c>
      <c r="K64" s="41">
        <f>J64/F64*100</f>
        <v>150.09304056568666</v>
      </c>
      <c r="L64" s="19">
        <v>7.921</v>
      </c>
      <c r="M64" s="41">
        <f>SUM(L64/H64*100)</f>
        <v>104.70588235294119</v>
      </c>
      <c r="N64" s="47">
        <v>8.833</v>
      </c>
      <c r="O64" s="41">
        <f>SUM(N64/J64)*100</f>
        <v>109.50905033473842</v>
      </c>
      <c r="P64" s="46">
        <f>J64</f>
        <v>8.066</v>
      </c>
      <c r="Q64" s="41">
        <f>SUM(P64/L64)*100</f>
        <v>101.83057694735513</v>
      </c>
    </row>
    <row r="65" spans="1:17" ht="24" customHeight="1">
      <c r="A65" s="9" t="s">
        <v>146</v>
      </c>
      <c r="B65" s="25" t="s">
        <v>66</v>
      </c>
      <c r="C65" s="26"/>
      <c r="D65" s="12"/>
      <c r="E65" s="12"/>
      <c r="F65" s="8"/>
      <c r="G65" s="8"/>
      <c r="H65" s="8"/>
      <c r="I65" s="8"/>
      <c r="J65" s="8"/>
      <c r="K65" s="8"/>
      <c r="L65" s="8"/>
      <c r="M65" s="8"/>
      <c r="N65" s="21"/>
      <c r="O65" s="21"/>
      <c r="P65" s="21"/>
      <c r="Q65" s="21"/>
    </row>
    <row r="66" spans="1:17" ht="22.5" customHeight="1">
      <c r="A66" s="15" t="s">
        <v>147</v>
      </c>
      <c r="B66" s="23" t="s">
        <v>60</v>
      </c>
      <c r="C66" s="17" t="s">
        <v>62</v>
      </c>
      <c r="D66" s="12"/>
      <c r="E66" s="12"/>
      <c r="F66" s="8"/>
      <c r="G66" s="8"/>
      <c r="H66" s="8"/>
      <c r="I66" s="8"/>
      <c r="J66" s="8"/>
      <c r="K66" s="8"/>
      <c r="L66" s="8"/>
      <c r="M66" s="8"/>
      <c r="N66" s="21"/>
      <c r="O66" s="21"/>
      <c r="P66" s="21"/>
      <c r="Q66" s="21"/>
    </row>
    <row r="67" spans="1:17" ht="54" customHeight="1">
      <c r="A67" s="15" t="s">
        <v>148</v>
      </c>
      <c r="B67" s="23" t="s">
        <v>69</v>
      </c>
      <c r="C67" s="17" t="s">
        <v>62</v>
      </c>
      <c r="D67" s="12"/>
      <c r="E67" s="12"/>
      <c r="F67" s="12">
        <v>436</v>
      </c>
      <c r="G67" s="12">
        <v>134.6</v>
      </c>
      <c r="H67" s="12">
        <v>804</v>
      </c>
      <c r="I67" s="12">
        <v>124.7</v>
      </c>
      <c r="J67" s="12">
        <v>398</v>
      </c>
      <c r="K67" s="20">
        <f>SUM(J67/F67*100)</f>
        <v>91.28440366972477</v>
      </c>
      <c r="L67" s="12">
        <v>606</v>
      </c>
      <c r="M67" s="12">
        <v>75.3</v>
      </c>
      <c r="N67" s="21">
        <v>314</v>
      </c>
      <c r="O67" s="22">
        <f>N67/J67*100</f>
        <v>78.89447236180904</v>
      </c>
      <c r="P67" s="21">
        <v>630</v>
      </c>
      <c r="Q67" s="22">
        <f>P67/L67*100</f>
        <v>103.96039603960396</v>
      </c>
    </row>
    <row r="68" spans="1:17" ht="24.75" customHeight="1">
      <c r="A68" s="15" t="s">
        <v>149</v>
      </c>
      <c r="B68" s="23" t="s">
        <v>61</v>
      </c>
      <c r="C68" s="17" t="s">
        <v>62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21"/>
      <c r="O68" s="21"/>
      <c r="P68" s="21"/>
      <c r="Q68" s="21"/>
    </row>
    <row r="69" spans="1:17" ht="20.25">
      <c r="A69" s="9" t="s">
        <v>150</v>
      </c>
      <c r="B69" s="25" t="s">
        <v>27</v>
      </c>
      <c r="C69" s="26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21"/>
      <c r="O69" s="21"/>
      <c r="P69" s="21"/>
      <c r="Q69" s="21"/>
    </row>
    <row r="70" spans="1:17" ht="51" customHeight="1">
      <c r="A70" s="15" t="s">
        <v>151</v>
      </c>
      <c r="B70" s="23" t="s">
        <v>28</v>
      </c>
      <c r="C70" s="17" t="s">
        <v>16</v>
      </c>
      <c r="D70" s="12"/>
      <c r="E70" s="12"/>
      <c r="F70" s="12">
        <v>1661</v>
      </c>
      <c r="G70" s="12">
        <v>108.8</v>
      </c>
      <c r="H70" s="12">
        <v>3786.9</v>
      </c>
      <c r="I70" s="12">
        <v>97.3</v>
      </c>
      <c r="J70" s="12">
        <v>1253.8</v>
      </c>
      <c r="K70" s="12">
        <v>75.5</v>
      </c>
      <c r="L70" s="12">
        <v>3487.5</v>
      </c>
      <c r="M70" s="12">
        <v>92.1</v>
      </c>
      <c r="N70" s="21">
        <v>1153.4</v>
      </c>
      <c r="O70" s="21">
        <v>92</v>
      </c>
      <c r="P70" s="21">
        <v>2353.5</v>
      </c>
      <c r="Q70" s="21">
        <v>67.5</v>
      </c>
    </row>
    <row r="71" spans="1:17" ht="72" customHeight="1">
      <c r="A71" s="15" t="s">
        <v>152</v>
      </c>
      <c r="B71" s="23" t="s">
        <v>63</v>
      </c>
      <c r="C71" s="17" t="s">
        <v>16</v>
      </c>
      <c r="D71" s="12"/>
      <c r="E71" s="12"/>
      <c r="F71" s="12">
        <v>1140.4</v>
      </c>
      <c r="G71" s="12">
        <v>113.9</v>
      </c>
      <c r="H71" s="12">
        <v>2692</v>
      </c>
      <c r="I71" s="12">
        <v>95.3</v>
      </c>
      <c r="J71" s="12">
        <v>547.8</v>
      </c>
      <c r="K71" s="12">
        <v>48</v>
      </c>
      <c r="L71" s="12">
        <v>2280.1</v>
      </c>
      <c r="M71" s="12">
        <v>84.7</v>
      </c>
      <c r="N71" s="21">
        <v>659.4</v>
      </c>
      <c r="O71" s="21">
        <v>120.4</v>
      </c>
      <c r="P71" s="21">
        <v>1449.2</v>
      </c>
      <c r="Q71" s="21">
        <v>63.6</v>
      </c>
    </row>
    <row r="72" spans="1:17" ht="27" customHeight="1">
      <c r="A72" s="15" t="s">
        <v>153</v>
      </c>
      <c r="B72" s="23" t="s">
        <v>29</v>
      </c>
      <c r="C72" s="17" t="s">
        <v>16</v>
      </c>
      <c r="D72" s="12"/>
      <c r="E72" s="12"/>
      <c r="F72" s="12">
        <v>1556.2</v>
      </c>
      <c r="G72" s="12">
        <v>132.9</v>
      </c>
      <c r="H72" s="12">
        <v>3790.4</v>
      </c>
      <c r="I72" s="12">
        <v>104.4</v>
      </c>
      <c r="J72" s="12">
        <v>1444.7</v>
      </c>
      <c r="K72" s="12">
        <v>92.8</v>
      </c>
      <c r="L72" s="12">
        <v>4083</v>
      </c>
      <c r="M72" s="12">
        <v>107.7</v>
      </c>
      <c r="N72" s="21">
        <v>1186.7</v>
      </c>
      <c r="O72" s="21">
        <v>82.1</v>
      </c>
      <c r="P72" s="21">
        <v>2659.2</v>
      </c>
      <c r="Q72" s="21">
        <v>65.1</v>
      </c>
    </row>
    <row r="73" spans="1:17" ht="30" customHeight="1">
      <c r="A73" s="15" t="s">
        <v>154</v>
      </c>
      <c r="B73" s="23" t="s">
        <v>247</v>
      </c>
      <c r="C73" s="17" t="s">
        <v>16</v>
      </c>
      <c r="D73" s="12"/>
      <c r="E73" s="12"/>
      <c r="F73" s="12">
        <v>2560.2</v>
      </c>
      <c r="G73" s="12" t="s">
        <v>244</v>
      </c>
      <c r="H73" s="12">
        <v>3457.9</v>
      </c>
      <c r="I73" s="12">
        <v>126.7</v>
      </c>
      <c r="J73" s="12">
        <v>3981.9</v>
      </c>
      <c r="K73" s="20">
        <f>SUM(J73/F73*100)</f>
        <v>155.5308179048512</v>
      </c>
      <c r="L73" s="12">
        <v>3498.7</v>
      </c>
      <c r="M73" s="12">
        <v>101.2</v>
      </c>
      <c r="N73" s="21">
        <v>3318.6</v>
      </c>
      <c r="O73" s="22">
        <f>SUM(N73/J73*100)</f>
        <v>83.34212310705944</v>
      </c>
      <c r="P73" s="21"/>
      <c r="Q73" s="21"/>
    </row>
    <row r="74" spans="1:17" ht="24" customHeight="1">
      <c r="A74" s="15" t="s">
        <v>155</v>
      </c>
      <c r="B74" s="23" t="s">
        <v>248</v>
      </c>
      <c r="C74" s="17" t="s">
        <v>16</v>
      </c>
      <c r="D74" s="12"/>
      <c r="E74" s="12"/>
      <c r="F74" s="12">
        <v>50202.4</v>
      </c>
      <c r="G74" s="12">
        <v>116.2</v>
      </c>
      <c r="H74" s="12">
        <v>41725.2</v>
      </c>
      <c r="I74" s="12">
        <v>65.5</v>
      </c>
      <c r="J74" s="12">
        <v>40033.6</v>
      </c>
      <c r="K74" s="20">
        <f>SUM(J74/F74*100)</f>
        <v>79.74439469029369</v>
      </c>
      <c r="L74" s="12">
        <v>35977.9</v>
      </c>
      <c r="M74" s="12">
        <v>86.2</v>
      </c>
      <c r="N74" s="21">
        <v>34319.1</v>
      </c>
      <c r="O74" s="22">
        <f>SUM(N74/J74*100)</f>
        <v>85.72574037808242</v>
      </c>
      <c r="P74" s="21"/>
      <c r="Q74" s="21"/>
    </row>
    <row r="75" spans="1:17" ht="26.25" customHeight="1">
      <c r="A75" s="15" t="s">
        <v>156</v>
      </c>
      <c r="B75" s="23" t="s">
        <v>101</v>
      </c>
      <c r="C75" s="17" t="s">
        <v>16</v>
      </c>
      <c r="D75" s="12"/>
      <c r="E75" s="12"/>
      <c r="F75" s="12">
        <v>213.5</v>
      </c>
      <c r="G75" s="12">
        <v>39.2</v>
      </c>
      <c r="H75" s="12">
        <v>1011.5</v>
      </c>
      <c r="I75" s="12">
        <v>110.7</v>
      </c>
      <c r="J75" s="12">
        <v>563.9</v>
      </c>
      <c r="K75" s="20" t="s">
        <v>246</v>
      </c>
      <c r="L75" s="12">
        <v>652.8</v>
      </c>
      <c r="M75" s="12">
        <v>64.5</v>
      </c>
      <c r="N75" s="21">
        <v>415.2</v>
      </c>
      <c r="O75" s="22">
        <f>SUM(N75/J75*100)</f>
        <v>73.63007625465508</v>
      </c>
      <c r="P75" s="21"/>
      <c r="Q75" s="21"/>
    </row>
    <row r="76" spans="1:17" ht="27" customHeight="1">
      <c r="A76" s="15" t="s">
        <v>157</v>
      </c>
      <c r="B76" s="23" t="s">
        <v>249</v>
      </c>
      <c r="C76" s="17" t="s">
        <v>16</v>
      </c>
      <c r="D76" s="12"/>
      <c r="E76" s="12"/>
      <c r="F76" s="12">
        <v>40014.1</v>
      </c>
      <c r="G76" s="12">
        <v>120.4</v>
      </c>
      <c r="H76" s="12">
        <v>47721.4</v>
      </c>
      <c r="I76" s="12">
        <v>87.9</v>
      </c>
      <c r="J76" s="12">
        <v>46852.8</v>
      </c>
      <c r="K76" s="20">
        <f>SUM(J76/F76*100)</f>
        <v>117.09072551925448</v>
      </c>
      <c r="L76" s="12">
        <v>44008.1</v>
      </c>
      <c r="M76" s="12">
        <v>92.2</v>
      </c>
      <c r="N76" s="21">
        <v>48834.7</v>
      </c>
      <c r="O76" s="22">
        <f>SUM(N76/J76*100)</f>
        <v>104.23005668818084</v>
      </c>
      <c r="P76" s="21"/>
      <c r="Q76" s="21"/>
    </row>
    <row r="77" spans="1:17" ht="28.5" customHeight="1">
      <c r="A77" s="15" t="s">
        <v>158</v>
      </c>
      <c r="B77" s="23" t="s">
        <v>101</v>
      </c>
      <c r="C77" s="17" t="s">
        <v>16</v>
      </c>
      <c r="D77" s="12"/>
      <c r="E77" s="12"/>
      <c r="F77" s="12">
        <v>11600.4</v>
      </c>
      <c r="G77" s="12" t="s">
        <v>240</v>
      </c>
      <c r="H77" s="12">
        <v>12140.9</v>
      </c>
      <c r="I77" s="12">
        <v>40.3</v>
      </c>
      <c r="J77" s="12">
        <v>13036.1</v>
      </c>
      <c r="K77" s="20">
        <f>SUM(J77/F77*100)</f>
        <v>112.37629736905626</v>
      </c>
      <c r="L77" s="12">
        <v>11997.4</v>
      </c>
      <c r="M77" s="12">
        <v>98.8</v>
      </c>
      <c r="N77" s="21">
        <v>16742</v>
      </c>
      <c r="O77" s="22">
        <f>SUM(N77/J77*100)</f>
        <v>128.4279807611172</v>
      </c>
      <c r="P77" s="21"/>
      <c r="Q77" s="21"/>
    </row>
    <row r="78" spans="1:17" ht="21.75" customHeight="1">
      <c r="A78" s="9" t="s">
        <v>159</v>
      </c>
      <c r="B78" s="25" t="s">
        <v>242</v>
      </c>
      <c r="C78" s="26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21"/>
      <c r="O78" s="21"/>
      <c r="P78" s="21"/>
      <c r="Q78" s="21"/>
    </row>
    <row r="79" spans="1:17" ht="25.5" customHeight="1">
      <c r="A79" s="15" t="s">
        <v>160</v>
      </c>
      <c r="B79" s="23" t="s">
        <v>48</v>
      </c>
      <c r="C79" s="17" t="s">
        <v>30</v>
      </c>
      <c r="D79" s="12"/>
      <c r="E79" s="12"/>
      <c r="F79" s="12">
        <v>8.1</v>
      </c>
      <c r="G79" s="12" t="s">
        <v>245</v>
      </c>
      <c r="H79" s="12">
        <v>23.6</v>
      </c>
      <c r="I79" s="12">
        <v>43.5</v>
      </c>
      <c r="J79" s="20">
        <v>11</v>
      </c>
      <c r="K79" s="12">
        <v>135.9</v>
      </c>
      <c r="L79" s="12">
        <v>41.2</v>
      </c>
      <c r="M79" s="12">
        <v>174.6</v>
      </c>
      <c r="N79" s="21">
        <v>5.5</v>
      </c>
      <c r="O79" s="22">
        <f>SUM(N79/J79*100)</f>
        <v>50</v>
      </c>
      <c r="P79" s="21">
        <v>39.1</v>
      </c>
      <c r="Q79" s="22">
        <f>SUM(P79/L79*100)</f>
        <v>94.90291262135922</v>
      </c>
    </row>
    <row r="80" spans="1:17" ht="25.5" customHeight="1">
      <c r="A80" s="15" t="s">
        <v>161</v>
      </c>
      <c r="B80" s="23" t="s">
        <v>31</v>
      </c>
      <c r="C80" s="17" t="s">
        <v>32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1"/>
      <c r="O80" s="21"/>
      <c r="P80" s="21"/>
      <c r="Q80" s="21"/>
    </row>
    <row r="81" spans="1:17" ht="21.75" customHeight="1">
      <c r="A81" s="15" t="s">
        <v>162</v>
      </c>
      <c r="B81" s="23" t="s">
        <v>33</v>
      </c>
      <c r="C81" s="17" t="s">
        <v>34</v>
      </c>
      <c r="D81" s="12"/>
      <c r="E81" s="12"/>
      <c r="F81" s="12"/>
      <c r="G81" s="12"/>
      <c r="H81" s="12"/>
      <c r="I81" s="12"/>
      <c r="J81" s="12"/>
      <c r="K81" s="12"/>
      <c r="L81" s="12">
        <v>140</v>
      </c>
      <c r="M81" s="12"/>
      <c r="N81" s="21"/>
      <c r="O81" s="21"/>
      <c r="P81" s="21">
        <v>300</v>
      </c>
      <c r="Q81" s="21" t="s">
        <v>251</v>
      </c>
    </row>
    <row r="82" spans="1:17" ht="23.25" customHeight="1">
      <c r="A82" s="15" t="s">
        <v>163</v>
      </c>
      <c r="B82" s="23" t="s">
        <v>35</v>
      </c>
      <c r="C82" s="17" t="s">
        <v>36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1"/>
      <c r="O82" s="21"/>
      <c r="P82" s="21"/>
      <c r="Q82" s="21"/>
    </row>
    <row r="83" spans="1:17" ht="27" customHeight="1">
      <c r="A83" s="15" t="s">
        <v>164</v>
      </c>
      <c r="B83" s="23" t="s">
        <v>37</v>
      </c>
      <c r="C83" s="17" t="s">
        <v>38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21"/>
      <c r="O83" s="21"/>
      <c r="P83" s="21"/>
      <c r="Q83" s="21"/>
    </row>
    <row r="84" spans="1:17" ht="24.75" customHeight="1">
      <c r="A84" s="9" t="s">
        <v>165</v>
      </c>
      <c r="B84" s="25" t="s">
        <v>70</v>
      </c>
      <c r="C84" s="26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21"/>
      <c r="O84" s="21"/>
      <c r="P84" s="21"/>
      <c r="Q84" s="21"/>
    </row>
    <row r="85" spans="1:17" ht="59.25" customHeight="1">
      <c r="A85" s="15" t="s">
        <v>166</v>
      </c>
      <c r="B85" s="16" t="s">
        <v>81</v>
      </c>
      <c r="C85" s="17" t="s">
        <v>49</v>
      </c>
      <c r="D85" s="12"/>
      <c r="E85" s="12"/>
      <c r="F85" s="12">
        <v>7</v>
      </c>
      <c r="G85" s="20">
        <v>100</v>
      </c>
      <c r="H85" s="12">
        <v>8</v>
      </c>
      <c r="I85" s="12">
        <v>114.3</v>
      </c>
      <c r="J85" s="12">
        <v>8</v>
      </c>
      <c r="K85" s="12">
        <v>114.3</v>
      </c>
      <c r="L85" s="12">
        <v>8</v>
      </c>
      <c r="M85" s="20">
        <v>100</v>
      </c>
      <c r="N85" s="21">
        <v>8</v>
      </c>
      <c r="O85" s="22">
        <v>100</v>
      </c>
      <c r="P85" s="21">
        <v>7</v>
      </c>
      <c r="Q85" s="21">
        <v>87.5</v>
      </c>
    </row>
    <row r="86" spans="1:17" ht="45.75" customHeight="1">
      <c r="A86" s="15" t="s">
        <v>167</v>
      </c>
      <c r="B86" s="49" t="s">
        <v>82</v>
      </c>
      <c r="C86" s="17" t="s">
        <v>49</v>
      </c>
      <c r="D86" s="12"/>
      <c r="E86" s="12"/>
      <c r="F86" s="12">
        <v>4</v>
      </c>
      <c r="G86" s="20">
        <v>100</v>
      </c>
      <c r="H86" s="12">
        <v>5</v>
      </c>
      <c r="I86" s="20">
        <v>125</v>
      </c>
      <c r="J86" s="12">
        <v>5</v>
      </c>
      <c r="K86" s="20">
        <v>125</v>
      </c>
      <c r="L86" s="12">
        <v>5</v>
      </c>
      <c r="M86" s="20">
        <v>100</v>
      </c>
      <c r="N86" s="21">
        <v>5</v>
      </c>
      <c r="O86" s="22">
        <v>100</v>
      </c>
      <c r="P86" s="21">
        <v>5</v>
      </c>
      <c r="Q86" s="21">
        <v>100</v>
      </c>
    </row>
    <row r="87" spans="1:17" ht="52.5" customHeight="1">
      <c r="A87" s="15" t="s">
        <v>168</v>
      </c>
      <c r="B87" s="50" t="s">
        <v>84</v>
      </c>
      <c r="C87" s="17" t="s">
        <v>49</v>
      </c>
      <c r="D87" s="12"/>
      <c r="E87" s="12"/>
      <c r="F87" s="12">
        <v>1</v>
      </c>
      <c r="G87" s="20">
        <v>100</v>
      </c>
      <c r="H87" s="12">
        <v>3</v>
      </c>
      <c r="I87" s="12" t="s">
        <v>257</v>
      </c>
      <c r="J87" s="12">
        <v>3</v>
      </c>
      <c r="K87" s="12" t="s">
        <v>257</v>
      </c>
      <c r="L87" s="12">
        <v>3</v>
      </c>
      <c r="M87" s="20">
        <v>100</v>
      </c>
      <c r="N87" s="21">
        <v>3</v>
      </c>
      <c r="O87" s="22">
        <v>100</v>
      </c>
      <c r="P87" s="21">
        <v>2</v>
      </c>
      <c r="Q87" s="21">
        <v>66.7</v>
      </c>
    </row>
    <row r="88" spans="1:17" ht="51" customHeight="1">
      <c r="A88" s="15" t="s">
        <v>169</v>
      </c>
      <c r="B88" s="51" t="s">
        <v>83</v>
      </c>
      <c r="C88" s="17" t="s">
        <v>49</v>
      </c>
      <c r="D88" s="12"/>
      <c r="E88" s="12"/>
      <c r="F88" s="12">
        <v>3</v>
      </c>
      <c r="G88" s="20">
        <v>100</v>
      </c>
      <c r="H88" s="12">
        <v>3</v>
      </c>
      <c r="I88" s="20">
        <v>100</v>
      </c>
      <c r="J88" s="12">
        <v>3</v>
      </c>
      <c r="K88" s="20">
        <v>100</v>
      </c>
      <c r="L88" s="12">
        <v>3</v>
      </c>
      <c r="M88" s="20">
        <v>100</v>
      </c>
      <c r="N88" s="21">
        <v>3</v>
      </c>
      <c r="O88" s="22">
        <v>100</v>
      </c>
      <c r="P88" s="21">
        <v>3</v>
      </c>
      <c r="Q88" s="22">
        <v>100</v>
      </c>
    </row>
    <row r="89" spans="1:17" ht="54" customHeight="1">
      <c r="A89" s="15" t="s">
        <v>170</v>
      </c>
      <c r="B89" s="50" t="s">
        <v>84</v>
      </c>
      <c r="C89" s="17" t="s">
        <v>49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21"/>
      <c r="O89" s="21"/>
      <c r="P89" s="21"/>
      <c r="Q89" s="21"/>
    </row>
    <row r="90" spans="1:17" ht="53.25" customHeight="1">
      <c r="A90" s="15" t="s">
        <v>171</v>
      </c>
      <c r="B90" s="23" t="s">
        <v>50</v>
      </c>
      <c r="C90" s="17" t="s">
        <v>7</v>
      </c>
      <c r="D90" s="12"/>
      <c r="E90" s="12" t="s">
        <v>87</v>
      </c>
      <c r="F90" s="20">
        <v>100</v>
      </c>
      <c r="G90" s="20"/>
      <c r="H90" s="20">
        <v>100</v>
      </c>
      <c r="I90" s="20"/>
      <c r="J90" s="20">
        <v>100</v>
      </c>
      <c r="K90" s="20"/>
      <c r="L90" s="20">
        <v>100</v>
      </c>
      <c r="M90" s="20"/>
      <c r="N90" s="22">
        <v>100</v>
      </c>
      <c r="O90" s="22"/>
      <c r="P90" s="22">
        <v>100</v>
      </c>
      <c r="Q90" s="21"/>
    </row>
    <row r="91" spans="1:17" ht="33" customHeight="1">
      <c r="A91" s="15" t="s">
        <v>172</v>
      </c>
      <c r="B91" s="23" t="s">
        <v>258</v>
      </c>
      <c r="C91" s="17" t="s">
        <v>3</v>
      </c>
      <c r="D91" s="12"/>
      <c r="E91" s="12"/>
      <c r="F91" s="12">
        <v>226.22</v>
      </c>
      <c r="G91" s="20">
        <v>82</v>
      </c>
      <c r="H91" s="12">
        <v>220.86</v>
      </c>
      <c r="I91" s="20">
        <v>91</v>
      </c>
      <c r="J91" s="12">
        <v>279.8</v>
      </c>
      <c r="K91" s="12">
        <v>123.7</v>
      </c>
      <c r="L91" s="12">
        <v>247.83</v>
      </c>
      <c r="M91" s="12">
        <v>112.2</v>
      </c>
      <c r="N91" s="22">
        <v>280</v>
      </c>
      <c r="O91" s="21">
        <v>100.1</v>
      </c>
      <c r="P91" s="22">
        <v>280</v>
      </c>
      <c r="Q91" s="22">
        <v>113</v>
      </c>
    </row>
    <row r="92" spans="1:17" ht="50.25" customHeight="1">
      <c r="A92" s="15" t="s">
        <v>173</v>
      </c>
      <c r="B92" s="23" t="s">
        <v>51</v>
      </c>
      <c r="C92" s="17" t="s">
        <v>7</v>
      </c>
      <c r="D92" s="12"/>
      <c r="E92" s="12" t="s">
        <v>87</v>
      </c>
      <c r="F92" s="12">
        <v>45.4</v>
      </c>
      <c r="G92" s="12">
        <v>111.9</v>
      </c>
      <c r="H92" s="12">
        <v>60.3</v>
      </c>
      <c r="I92" s="12">
        <v>116.2</v>
      </c>
      <c r="J92" s="12">
        <v>41.4</v>
      </c>
      <c r="K92" s="12">
        <v>91.2</v>
      </c>
      <c r="L92" s="12">
        <v>73.4</v>
      </c>
      <c r="M92" s="12">
        <v>121.8</v>
      </c>
      <c r="N92" s="22">
        <v>61</v>
      </c>
      <c r="O92" s="21">
        <v>147.3</v>
      </c>
      <c r="P92" s="21">
        <v>62.5</v>
      </c>
      <c r="Q92" s="21">
        <v>85.1</v>
      </c>
    </row>
    <row r="93" spans="1:17" ht="75.75" customHeight="1">
      <c r="A93" s="15" t="s">
        <v>174</v>
      </c>
      <c r="B93" s="52" t="s">
        <v>64</v>
      </c>
      <c r="C93" s="17" t="s">
        <v>3</v>
      </c>
      <c r="D93" s="12"/>
      <c r="E93" s="12"/>
      <c r="F93" s="12">
        <v>13.35</v>
      </c>
      <c r="G93" s="20">
        <v>112</v>
      </c>
      <c r="H93" s="12">
        <v>25.81</v>
      </c>
      <c r="I93" s="12">
        <v>99.7</v>
      </c>
      <c r="J93" s="12">
        <v>13.62</v>
      </c>
      <c r="K93" s="20">
        <v>102</v>
      </c>
      <c r="L93" s="20">
        <v>26</v>
      </c>
      <c r="M93" s="12">
        <v>100.7</v>
      </c>
      <c r="N93" s="21">
        <v>11.45</v>
      </c>
      <c r="O93" s="21">
        <v>84.1</v>
      </c>
      <c r="P93" s="22">
        <v>26</v>
      </c>
      <c r="Q93" s="22">
        <v>100</v>
      </c>
    </row>
    <row r="94" spans="1:17" ht="75.75" customHeight="1">
      <c r="A94" s="15" t="s">
        <v>175</v>
      </c>
      <c r="B94" s="53" t="s">
        <v>90</v>
      </c>
      <c r="C94" s="27" t="s">
        <v>7</v>
      </c>
      <c r="D94" s="12"/>
      <c r="E94" s="12"/>
      <c r="F94" s="12">
        <v>99.9</v>
      </c>
      <c r="G94" s="12"/>
      <c r="H94" s="12">
        <v>99.8</v>
      </c>
      <c r="I94" s="12"/>
      <c r="J94" s="12">
        <v>100</v>
      </c>
      <c r="K94" s="12"/>
      <c r="L94" s="12">
        <v>99.9</v>
      </c>
      <c r="M94" s="12"/>
      <c r="N94" s="21">
        <v>100</v>
      </c>
      <c r="O94" s="21"/>
      <c r="P94" s="21">
        <v>99.9</v>
      </c>
      <c r="Q94" s="21"/>
    </row>
    <row r="95" spans="1:17" ht="102.75" customHeight="1">
      <c r="A95" s="15" t="s">
        <v>176</v>
      </c>
      <c r="B95" s="53" t="s">
        <v>98</v>
      </c>
      <c r="C95" s="27" t="s">
        <v>49</v>
      </c>
      <c r="D95" s="12"/>
      <c r="E95" s="12"/>
      <c r="F95" s="12">
        <v>606</v>
      </c>
      <c r="G95" s="12">
        <v>85.4</v>
      </c>
      <c r="H95" s="12">
        <v>921</v>
      </c>
      <c r="I95" s="12">
        <v>108.6</v>
      </c>
      <c r="J95" s="12">
        <v>827</v>
      </c>
      <c r="K95" s="12">
        <v>136.5</v>
      </c>
      <c r="L95" s="12">
        <v>920</v>
      </c>
      <c r="M95" s="12">
        <v>99.9</v>
      </c>
      <c r="N95" s="21">
        <v>839</v>
      </c>
      <c r="O95" s="21">
        <v>101.5</v>
      </c>
      <c r="P95" s="21">
        <v>745</v>
      </c>
      <c r="Q95" s="22">
        <v>81</v>
      </c>
    </row>
    <row r="96" spans="1:17" ht="99" customHeight="1">
      <c r="A96" s="15" t="s">
        <v>177</v>
      </c>
      <c r="B96" s="53" t="s">
        <v>99</v>
      </c>
      <c r="C96" s="27" t="s">
        <v>80</v>
      </c>
      <c r="D96" s="12"/>
      <c r="E96" s="12"/>
      <c r="F96" s="12">
        <v>1544</v>
      </c>
      <c r="G96" s="12">
        <v>110.4</v>
      </c>
      <c r="H96" s="12">
        <v>1533</v>
      </c>
      <c r="I96" s="12">
        <v>103.3</v>
      </c>
      <c r="J96" s="12">
        <v>1554</v>
      </c>
      <c r="K96" s="20">
        <v>100</v>
      </c>
      <c r="L96" s="12">
        <v>1560</v>
      </c>
      <c r="M96" s="12">
        <v>101.8</v>
      </c>
      <c r="N96" s="21">
        <v>1974</v>
      </c>
      <c r="O96" s="22">
        <v>127</v>
      </c>
      <c r="P96" s="21">
        <v>1750</v>
      </c>
      <c r="Q96" s="21">
        <v>112.2</v>
      </c>
    </row>
    <row r="97" spans="1:17" s="56" customFormat="1" ht="177" customHeight="1">
      <c r="A97" s="15" t="s">
        <v>178</v>
      </c>
      <c r="B97" s="16" t="s">
        <v>91</v>
      </c>
      <c r="C97" s="27" t="s">
        <v>7</v>
      </c>
      <c r="D97" s="54"/>
      <c r="E97" s="54"/>
      <c r="F97" s="12">
        <v>84.2</v>
      </c>
      <c r="G97" s="12"/>
      <c r="H97" s="12">
        <v>84.9</v>
      </c>
      <c r="I97" s="12"/>
      <c r="J97" s="12">
        <v>84.9</v>
      </c>
      <c r="K97" s="12"/>
      <c r="L97" s="12">
        <v>84.9</v>
      </c>
      <c r="M97" s="12"/>
      <c r="N97" s="21">
        <v>84.9</v>
      </c>
      <c r="O97" s="21"/>
      <c r="P97" s="21">
        <v>84.9</v>
      </c>
      <c r="Q97" s="55"/>
    </row>
    <row r="98" spans="1:17" s="56" customFormat="1" ht="53.25" customHeight="1">
      <c r="A98" s="15" t="s">
        <v>179</v>
      </c>
      <c r="B98" s="23" t="s">
        <v>92</v>
      </c>
      <c r="C98" s="17" t="s">
        <v>7</v>
      </c>
      <c r="D98" s="54"/>
      <c r="E98" s="54"/>
      <c r="F98" s="12">
        <v>96.5</v>
      </c>
      <c r="G98" s="12"/>
      <c r="H98" s="12">
        <v>100</v>
      </c>
      <c r="I98" s="12"/>
      <c r="J98" s="12">
        <v>100</v>
      </c>
      <c r="K98" s="12"/>
      <c r="L98" s="12">
        <v>100</v>
      </c>
      <c r="M98" s="12"/>
      <c r="N98" s="21">
        <v>100</v>
      </c>
      <c r="O98" s="21"/>
      <c r="P98" s="21">
        <v>100</v>
      </c>
      <c r="Q98" s="55"/>
    </row>
    <row r="99" spans="1:17" s="56" customFormat="1" ht="51.75" customHeight="1">
      <c r="A99" s="15" t="s">
        <v>180</v>
      </c>
      <c r="B99" s="23" t="s">
        <v>93</v>
      </c>
      <c r="C99" s="17" t="s">
        <v>7</v>
      </c>
      <c r="D99" s="54"/>
      <c r="E99" s="54"/>
      <c r="F99" s="12">
        <v>90.6</v>
      </c>
      <c r="G99" s="12"/>
      <c r="H99" s="12">
        <v>90.8</v>
      </c>
      <c r="I99" s="12"/>
      <c r="J99" s="12">
        <v>90.8</v>
      </c>
      <c r="K99" s="12"/>
      <c r="L99" s="12">
        <v>90.8</v>
      </c>
      <c r="M99" s="12"/>
      <c r="N99" s="21">
        <v>90.8</v>
      </c>
      <c r="O99" s="21"/>
      <c r="P99" s="21">
        <v>90.8</v>
      </c>
      <c r="Q99" s="55"/>
    </row>
    <row r="100" spans="1:17" s="56" customFormat="1" ht="51" customHeight="1">
      <c r="A100" s="15" t="s">
        <v>181</v>
      </c>
      <c r="B100" s="23" t="s">
        <v>94</v>
      </c>
      <c r="C100" s="17" t="s">
        <v>7</v>
      </c>
      <c r="D100" s="54"/>
      <c r="E100" s="54"/>
      <c r="F100" s="12">
        <v>97</v>
      </c>
      <c r="G100" s="12"/>
      <c r="H100" s="12">
        <v>97.4</v>
      </c>
      <c r="I100" s="12"/>
      <c r="J100" s="12">
        <v>97.4</v>
      </c>
      <c r="K100" s="12"/>
      <c r="L100" s="12">
        <v>97.4</v>
      </c>
      <c r="M100" s="12"/>
      <c r="N100" s="21">
        <v>97.4</v>
      </c>
      <c r="O100" s="21"/>
      <c r="P100" s="21">
        <v>97.4</v>
      </c>
      <c r="Q100" s="55"/>
    </row>
    <row r="101" spans="1:17" s="56" customFormat="1" ht="50.25" customHeight="1">
      <c r="A101" s="15" t="s">
        <v>182</v>
      </c>
      <c r="B101" s="23" t="s">
        <v>95</v>
      </c>
      <c r="C101" s="17" t="s">
        <v>7</v>
      </c>
      <c r="D101" s="54"/>
      <c r="E101" s="54"/>
      <c r="F101" s="12">
        <v>82.9</v>
      </c>
      <c r="G101" s="12"/>
      <c r="H101" s="12">
        <v>83.5</v>
      </c>
      <c r="I101" s="12"/>
      <c r="J101" s="12">
        <v>83.5</v>
      </c>
      <c r="K101" s="12"/>
      <c r="L101" s="12">
        <v>83.5</v>
      </c>
      <c r="M101" s="12"/>
      <c r="N101" s="21">
        <v>83.5</v>
      </c>
      <c r="O101" s="21"/>
      <c r="P101" s="21">
        <v>83.5</v>
      </c>
      <c r="Q101" s="55"/>
    </row>
    <row r="102" spans="1:17" s="56" customFormat="1" ht="53.25" customHeight="1">
      <c r="A102" s="15" t="s">
        <v>183</v>
      </c>
      <c r="B102" s="23" t="s">
        <v>96</v>
      </c>
      <c r="C102" s="17" t="s">
        <v>7</v>
      </c>
      <c r="D102" s="54"/>
      <c r="E102" s="54"/>
      <c r="F102" s="12">
        <v>97.8</v>
      </c>
      <c r="G102" s="12"/>
      <c r="H102" s="12">
        <v>98.2</v>
      </c>
      <c r="I102" s="12"/>
      <c r="J102" s="12">
        <v>98.2</v>
      </c>
      <c r="K102" s="12"/>
      <c r="L102" s="12">
        <v>98.2</v>
      </c>
      <c r="M102" s="12"/>
      <c r="N102" s="21">
        <v>98.2</v>
      </c>
      <c r="O102" s="21"/>
      <c r="P102" s="21">
        <v>98.2</v>
      </c>
      <c r="Q102" s="55"/>
    </row>
    <row r="103" spans="1:17" s="56" customFormat="1" ht="54.75" customHeight="1">
      <c r="A103" s="15" t="s">
        <v>184</v>
      </c>
      <c r="B103" s="23" t="s">
        <v>100</v>
      </c>
      <c r="C103" s="17" t="s">
        <v>7</v>
      </c>
      <c r="D103" s="54"/>
      <c r="E103" s="54"/>
      <c r="F103" s="12">
        <v>84.2</v>
      </c>
      <c r="G103" s="12"/>
      <c r="H103" s="12">
        <v>84.9</v>
      </c>
      <c r="I103" s="12"/>
      <c r="J103" s="12">
        <v>84.9</v>
      </c>
      <c r="K103" s="12"/>
      <c r="L103" s="12">
        <v>84.9</v>
      </c>
      <c r="M103" s="12"/>
      <c r="N103" s="21">
        <v>84.9</v>
      </c>
      <c r="O103" s="21"/>
      <c r="P103" s="21">
        <v>84.9</v>
      </c>
      <c r="Q103" s="55"/>
    </row>
    <row r="104" spans="1:17" s="56" customFormat="1" ht="53.25" customHeight="1">
      <c r="A104" s="15" t="s">
        <v>185</v>
      </c>
      <c r="B104" s="23" t="s">
        <v>97</v>
      </c>
      <c r="C104" s="17" t="s">
        <v>7</v>
      </c>
      <c r="D104" s="54"/>
      <c r="E104" s="54"/>
      <c r="F104" s="12">
        <v>1.9</v>
      </c>
      <c r="G104" s="12"/>
      <c r="H104" s="12">
        <v>1.9</v>
      </c>
      <c r="I104" s="12"/>
      <c r="J104" s="12">
        <v>1.9</v>
      </c>
      <c r="K104" s="12"/>
      <c r="L104" s="12">
        <v>1.9</v>
      </c>
      <c r="M104" s="12"/>
      <c r="N104" s="21">
        <v>1.9</v>
      </c>
      <c r="O104" s="21"/>
      <c r="P104" s="21">
        <v>1.9</v>
      </c>
      <c r="Q104" s="55"/>
    </row>
    <row r="105" spans="1:17" ht="28.5" customHeight="1">
      <c r="A105" s="9" t="s">
        <v>186</v>
      </c>
      <c r="B105" s="25" t="s">
        <v>39</v>
      </c>
      <c r="C105" s="26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21"/>
      <c r="O105" s="21"/>
      <c r="P105" s="21"/>
      <c r="Q105" s="21"/>
    </row>
    <row r="106" spans="1:17" ht="101.25" customHeight="1">
      <c r="A106" s="15" t="s">
        <v>187</v>
      </c>
      <c r="B106" s="23" t="s">
        <v>232</v>
      </c>
      <c r="C106" s="17" t="s">
        <v>40</v>
      </c>
      <c r="D106" s="12"/>
      <c r="E106" s="12"/>
      <c r="F106" s="12">
        <v>55106</v>
      </c>
      <c r="G106" s="20">
        <v>101.8</v>
      </c>
      <c r="H106" s="12">
        <v>60205.5</v>
      </c>
      <c r="I106" s="20">
        <v>112.6</v>
      </c>
      <c r="J106" s="21">
        <v>65639.5</v>
      </c>
      <c r="K106" s="20">
        <v>119.1</v>
      </c>
      <c r="L106" s="12">
        <v>68064.2</v>
      </c>
      <c r="M106" s="20">
        <f>SUM(L106/H106)*100</f>
        <v>113.05312637549724</v>
      </c>
      <c r="N106" s="57">
        <v>65633.6</v>
      </c>
      <c r="O106" s="22">
        <f>SUM(N106/J106)*100</f>
        <v>99.99101150983783</v>
      </c>
      <c r="P106" s="57">
        <v>76572.2</v>
      </c>
      <c r="Q106" s="22">
        <f>SUM(P106/L106)*100</f>
        <v>112.49996326997159</v>
      </c>
    </row>
    <row r="107" spans="1:17" ht="49.5" customHeight="1">
      <c r="A107" s="15" t="s">
        <v>188</v>
      </c>
      <c r="B107" s="23" t="s">
        <v>231</v>
      </c>
      <c r="C107" s="17" t="s">
        <v>40</v>
      </c>
      <c r="D107" s="12"/>
      <c r="E107" s="12"/>
      <c r="F107" s="12">
        <v>39729.7</v>
      </c>
      <c r="G107" s="20">
        <v>104.8</v>
      </c>
      <c r="H107" s="12">
        <v>41510.1</v>
      </c>
      <c r="I107" s="20">
        <v>107.1</v>
      </c>
      <c r="J107" s="57">
        <v>42873.3</v>
      </c>
      <c r="K107" s="20">
        <v>107.9</v>
      </c>
      <c r="L107" s="12">
        <v>45765</v>
      </c>
      <c r="M107" s="20">
        <f>SUM(L107/H107)*100</f>
        <v>110.25027643874623</v>
      </c>
      <c r="N107" s="57">
        <v>46455</v>
      </c>
      <c r="O107" s="22">
        <f>SUM(N107/J107)*100</f>
        <v>108.35415048526704</v>
      </c>
      <c r="P107" s="21">
        <v>49145.9</v>
      </c>
      <c r="Q107" s="22">
        <f>SUM(P107/L107)*100</f>
        <v>107.38752321643177</v>
      </c>
    </row>
    <row r="108" spans="1:17" ht="52.5" customHeight="1">
      <c r="A108" s="15" t="s">
        <v>189</v>
      </c>
      <c r="B108" s="23" t="s">
        <v>41</v>
      </c>
      <c r="C108" s="17" t="s">
        <v>40</v>
      </c>
      <c r="D108" s="12"/>
      <c r="E108" s="12"/>
      <c r="F108" s="35">
        <v>91120</v>
      </c>
      <c r="G108" s="35">
        <v>106.1</v>
      </c>
      <c r="H108" s="35">
        <v>204200</v>
      </c>
      <c r="I108" s="35">
        <v>110</v>
      </c>
      <c r="J108" s="35">
        <v>106430</v>
      </c>
      <c r="K108" s="35">
        <v>116.8</v>
      </c>
      <c r="L108" s="35">
        <v>217780</v>
      </c>
      <c r="M108" s="35">
        <v>106.7</v>
      </c>
      <c r="N108" s="36">
        <v>112390</v>
      </c>
      <c r="O108" s="36">
        <v>105.6</v>
      </c>
      <c r="P108" s="36">
        <v>231840</v>
      </c>
      <c r="Q108" s="36">
        <v>106.5</v>
      </c>
    </row>
    <row r="109" spans="1:17" ht="50.25" customHeight="1">
      <c r="A109" s="15" t="s">
        <v>190</v>
      </c>
      <c r="B109" s="23" t="s">
        <v>45</v>
      </c>
      <c r="C109" s="17" t="s">
        <v>7</v>
      </c>
      <c r="D109" s="12"/>
      <c r="E109" s="12" t="s">
        <v>87</v>
      </c>
      <c r="F109" s="12">
        <v>101.7</v>
      </c>
      <c r="G109" s="20"/>
      <c r="H109" s="12">
        <v>103.6</v>
      </c>
      <c r="I109" s="20"/>
      <c r="J109" s="21">
        <v>101.6</v>
      </c>
      <c r="K109" s="20"/>
      <c r="L109" s="12">
        <v>106.9</v>
      </c>
      <c r="M109" s="20"/>
      <c r="N109" s="57">
        <v>102.5</v>
      </c>
      <c r="O109" s="22"/>
      <c r="P109" s="21">
        <v>102.8</v>
      </c>
      <c r="Q109" s="22"/>
    </row>
    <row r="110" spans="1:17" ht="54" customHeight="1">
      <c r="A110" s="15" t="s">
        <v>191</v>
      </c>
      <c r="B110" s="23" t="s">
        <v>42</v>
      </c>
      <c r="C110" s="17" t="s">
        <v>40</v>
      </c>
      <c r="D110" s="12"/>
      <c r="E110" s="12"/>
      <c r="F110" s="12">
        <v>14604.7</v>
      </c>
      <c r="G110" s="20">
        <v>111.8</v>
      </c>
      <c r="H110" s="12">
        <v>14445</v>
      </c>
      <c r="I110" s="20">
        <v>109.9</v>
      </c>
      <c r="J110" s="21">
        <v>15131.7</v>
      </c>
      <c r="K110" s="20">
        <v>103.6</v>
      </c>
      <c r="L110" s="12">
        <v>15911.3</v>
      </c>
      <c r="M110" s="20">
        <f>SUM(L110/H110)*100</f>
        <v>110.1509172724126</v>
      </c>
      <c r="N110" s="21">
        <v>16178.4</v>
      </c>
      <c r="O110" s="22">
        <f>SUM(N110/J110)*100</f>
        <v>106.91726640099921</v>
      </c>
      <c r="P110" s="21">
        <v>16553.6</v>
      </c>
      <c r="Q110" s="22">
        <f>SUM(P110/L110)*100</f>
        <v>104.03675375362162</v>
      </c>
    </row>
    <row r="111" spans="1:17" ht="54" customHeight="1">
      <c r="A111" s="15" t="s">
        <v>192</v>
      </c>
      <c r="B111" s="23" t="s">
        <v>43</v>
      </c>
      <c r="C111" s="17" t="s">
        <v>7</v>
      </c>
      <c r="D111" s="12"/>
      <c r="E111" s="12" t="s">
        <v>87</v>
      </c>
      <c r="F111" s="12">
        <v>194.6</v>
      </c>
      <c r="G111" s="20"/>
      <c r="H111" s="12">
        <v>189.1</v>
      </c>
      <c r="I111" s="20"/>
      <c r="J111" s="21">
        <v>176.8</v>
      </c>
      <c r="K111" s="20"/>
      <c r="L111" s="12">
        <v>194.1</v>
      </c>
      <c r="M111" s="20"/>
      <c r="N111" s="21">
        <v>180.1</v>
      </c>
      <c r="O111" s="21"/>
      <c r="P111" s="21">
        <v>184.2</v>
      </c>
      <c r="Q111" s="22"/>
    </row>
    <row r="112" spans="1:17" ht="30.75" customHeight="1">
      <c r="A112" s="15" t="s">
        <v>193</v>
      </c>
      <c r="B112" s="23" t="s">
        <v>230</v>
      </c>
      <c r="C112" s="17" t="s">
        <v>44</v>
      </c>
      <c r="D112" s="12"/>
      <c r="E112" s="12"/>
      <c r="F112" s="35">
        <v>55.1</v>
      </c>
      <c r="G112" s="33">
        <v>107</v>
      </c>
      <c r="H112" s="35">
        <v>136.1</v>
      </c>
      <c r="I112" s="35">
        <v>113.5</v>
      </c>
      <c r="J112" s="35">
        <v>66.5</v>
      </c>
      <c r="K112" s="35">
        <v>120.7</v>
      </c>
      <c r="L112" s="35">
        <v>141.8</v>
      </c>
      <c r="M112" s="35">
        <v>104.2</v>
      </c>
      <c r="N112" s="37">
        <v>69</v>
      </c>
      <c r="O112" s="36">
        <v>103.7</v>
      </c>
      <c r="P112" s="36">
        <v>151.1</v>
      </c>
      <c r="Q112" s="36">
        <v>106.6</v>
      </c>
    </row>
    <row r="113" spans="1:17" ht="29.25" customHeight="1">
      <c r="A113" s="15" t="s">
        <v>194</v>
      </c>
      <c r="B113" s="23" t="s">
        <v>76</v>
      </c>
      <c r="C113" s="17" t="s">
        <v>44</v>
      </c>
      <c r="D113" s="12"/>
      <c r="E113" s="12"/>
      <c r="F113" s="35">
        <v>28.4</v>
      </c>
      <c r="G113" s="35">
        <v>102.5</v>
      </c>
      <c r="H113" s="35">
        <v>54.7</v>
      </c>
      <c r="I113" s="35">
        <v>103.2</v>
      </c>
      <c r="J113" s="33">
        <v>31</v>
      </c>
      <c r="K113" s="35">
        <v>109.2</v>
      </c>
      <c r="L113" s="35">
        <v>59.4</v>
      </c>
      <c r="M113" s="35">
        <v>108.6</v>
      </c>
      <c r="N113" s="36">
        <v>33.2</v>
      </c>
      <c r="O113" s="36">
        <v>107.1</v>
      </c>
      <c r="P113" s="36">
        <v>62.9</v>
      </c>
      <c r="Q113" s="36">
        <v>105.8</v>
      </c>
    </row>
    <row r="114" spans="1:17" ht="65.25" customHeight="1">
      <c r="A114" s="15" t="s">
        <v>195</v>
      </c>
      <c r="B114" s="23" t="s">
        <v>77</v>
      </c>
      <c r="C114" s="17" t="s">
        <v>59</v>
      </c>
      <c r="D114" s="12"/>
      <c r="E114" s="12"/>
      <c r="F114" s="12">
        <v>12.7</v>
      </c>
      <c r="G114" s="12">
        <v>133.7</v>
      </c>
      <c r="H114" s="12">
        <v>13.2</v>
      </c>
      <c r="I114" s="12">
        <v>93</v>
      </c>
      <c r="J114" s="12">
        <v>11.2</v>
      </c>
      <c r="K114" s="20">
        <v>88.2</v>
      </c>
      <c r="L114" s="12">
        <v>14.6</v>
      </c>
      <c r="M114" s="12">
        <v>110.6</v>
      </c>
      <c r="N114" s="21">
        <v>15.3</v>
      </c>
      <c r="O114" s="22">
        <f>N114/J114*100</f>
        <v>136.6071428571429</v>
      </c>
      <c r="P114" s="21">
        <v>15.5</v>
      </c>
      <c r="Q114" s="22">
        <f>SUM(P114/L114*100)</f>
        <v>106.16438356164383</v>
      </c>
    </row>
    <row r="115" spans="2:13" ht="17.25" customHeight="1">
      <c r="B115" s="58"/>
      <c r="C115" s="59"/>
      <c r="D115" s="60"/>
      <c r="E115" s="60"/>
      <c r="F115" s="60"/>
      <c r="G115" s="60"/>
      <c r="H115" s="60"/>
      <c r="I115" s="60"/>
      <c r="J115" s="60"/>
      <c r="K115" s="60"/>
      <c r="L115" s="60"/>
      <c r="M115" s="60"/>
    </row>
    <row r="116" spans="2:13" ht="20.25" hidden="1">
      <c r="B116" s="58"/>
      <c r="C116" s="59"/>
      <c r="D116" s="60"/>
      <c r="E116" s="60"/>
      <c r="F116" s="60"/>
      <c r="G116" s="60"/>
      <c r="H116" s="60"/>
      <c r="I116" s="60"/>
      <c r="J116" s="60"/>
      <c r="K116" s="60"/>
      <c r="L116" s="60"/>
      <c r="M116" s="60"/>
    </row>
    <row r="117" ht="24">
      <c r="B117" s="61" t="s">
        <v>254</v>
      </c>
    </row>
    <row r="118" ht="24">
      <c r="B118" s="62" t="s">
        <v>255</v>
      </c>
    </row>
    <row r="119" ht="24">
      <c r="B119" s="62" t="s">
        <v>256</v>
      </c>
    </row>
    <row r="120" spans="2:7" ht="30.75">
      <c r="B120" s="63" t="s">
        <v>250</v>
      </c>
      <c r="C120" s="64"/>
      <c r="D120" s="64"/>
      <c r="E120" s="64"/>
      <c r="F120" s="64"/>
      <c r="G120" s="64"/>
    </row>
    <row r="121" spans="2:7" ht="30.75">
      <c r="B121" s="63" t="s">
        <v>259</v>
      </c>
      <c r="C121" s="64"/>
      <c r="D121" s="64"/>
      <c r="E121" s="64"/>
      <c r="F121" s="64"/>
      <c r="G121" s="64"/>
    </row>
    <row r="123" ht="20.25">
      <c r="B123" s="61"/>
    </row>
  </sheetData>
  <sheetProtection/>
  <mergeCells count="16">
    <mergeCell ref="A2:Q2"/>
    <mergeCell ref="A3:Q3"/>
    <mergeCell ref="B47:C47"/>
    <mergeCell ref="B19:C19"/>
    <mergeCell ref="B6:C6"/>
    <mergeCell ref="B10:C10"/>
    <mergeCell ref="B44:C44"/>
    <mergeCell ref="B28:C28"/>
    <mergeCell ref="B84:C84"/>
    <mergeCell ref="B105:C105"/>
    <mergeCell ref="B50:C50"/>
    <mergeCell ref="B53:C53"/>
    <mergeCell ref="B65:C65"/>
    <mergeCell ref="B56:C56"/>
    <mergeCell ref="B69:C69"/>
    <mergeCell ref="B78:C78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scale="35" r:id="rId1"/>
  <rowBreaks count="2" manualBreakCount="2">
    <brk id="34" max="16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Пивоварчик Лидия Геннадьевна</cp:lastModifiedBy>
  <cp:lastPrinted>2014-07-24T03:47:03Z</cp:lastPrinted>
  <dcterms:created xsi:type="dcterms:W3CDTF">2007-04-10T02:31:52Z</dcterms:created>
  <dcterms:modified xsi:type="dcterms:W3CDTF">2014-07-24T03:54:21Z</dcterms:modified>
  <cp:category/>
  <cp:version/>
  <cp:contentType/>
  <cp:contentStatus/>
</cp:coreProperties>
</file>